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32" yWindow="252" windowWidth="11292" windowHeight="6612" tabRatio="890" firstSheet="62" activeTab="67"/>
  </bookViews>
  <sheets>
    <sheet name="Alabama Life" sheetId="1" r:id="rId1"/>
    <sheet name="American Chambers" sheetId="2" r:id="rId2"/>
    <sheet name="American Educators" sheetId="3" r:id="rId3"/>
    <sheet name="American Integrity" sheetId="4" r:id="rId4"/>
    <sheet name="amer life asr" sheetId="5" r:id="rId5"/>
    <sheet name="Amer Std Life Acc" sheetId="6" r:id="rId6"/>
    <sheet name="AmerWstrn" sheetId="7" r:id="rId7"/>
    <sheet name="AMS Life" sheetId="8" r:id="rId8"/>
    <sheet name="Andrew Jackson" sheetId="9" r:id="rId9"/>
    <sheet name="Bankers Commercial" sheetId="10" r:id="rId10"/>
    <sheet name="centennial" sheetId="11" r:id="rId11"/>
    <sheet name="coastal states" sheetId="12" r:id="rId12"/>
    <sheet name="Confed Life (CLIC)" sheetId="13" r:id="rId13"/>
    <sheet name="Confed Life &amp; Annty (CLIAC)" sheetId="14" r:id="rId14"/>
    <sheet name="Consolidated National" sheetId="15" r:id="rId15"/>
    <sheet name="Consumers United" sheetId="16" r:id="rId16"/>
    <sheet name="Cont Invstrs" sheetId="17" r:id="rId17"/>
    <sheet name="Corporate Life" sheetId="18" r:id="rId18"/>
    <sheet name="Diamond Benefits" sheetId="19" r:id="rId19"/>
    <sheet name="EBL Life" sheetId="20" r:id="rId20"/>
    <sheet name="ELIC" sheetId="21" r:id="rId21"/>
    <sheet name="Family Guaranty" sheetId="22" r:id="rId22"/>
    <sheet name="Farmers&amp;Ranchers" sheetId="23" r:id="rId23"/>
    <sheet name="fbl" sheetId="24" r:id="rId24"/>
    <sheet name="Fidelity Mutual" sheetId="25" r:id="rId25"/>
    <sheet name="fcl" sheetId="26" r:id="rId26"/>
    <sheet name="first natl" sheetId="27" r:id="rId27"/>
    <sheet name="First Natl(Thrnr)" sheetId="28" r:id="rId28"/>
    <sheet name="Franklin Protective" sheetId="29" r:id="rId29"/>
    <sheet name="Franklin American" sheetId="30" r:id="rId30"/>
    <sheet name="George Washington" sheetId="31" r:id="rId31"/>
    <sheet name="Guarantee Security" sheetId="32" r:id="rId32"/>
    <sheet name="Inter-American" sheetId="33" r:id="rId33"/>
    <sheet name="International Fin" sheetId="34" r:id="rId34"/>
    <sheet name="Investment Life of America" sheetId="35" r:id="rId35"/>
    <sheet name="Investors Equity" sheetId="36" r:id="rId36"/>
    <sheet name="Kentucky Central" sheetId="37" r:id="rId37"/>
    <sheet name="Midcontinent" sheetId="38" r:id="rId38"/>
    <sheet name="Midwest Life" sheetId="39" r:id="rId39"/>
    <sheet name="Monarch Life" sheetId="40" r:id="rId40"/>
    <sheet name="Mutual Benefit" sheetId="41" r:id="rId41"/>
    <sheet name="Mutual Security" sheetId="42" r:id="rId42"/>
    <sheet name="National Affiliated" sheetId="43" r:id="rId43"/>
    <sheet name="Natl American" sheetId="44" r:id="rId44"/>
    <sheet name="National Heritage" sheetId="45" r:id="rId45"/>
    <sheet name="New Jersey Life" sheetId="46" r:id="rId46"/>
    <sheet name="Old Colony Life" sheetId="47" r:id="rId47"/>
    <sheet name="Old Faithful" sheetId="48" r:id="rId48"/>
    <sheet name="Pacific Standard" sheetId="49" r:id="rId49"/>
    <sheet name="Reliance" sheetId="50" r:id="rId50"/>
    <sheet name="Settlers" sheetId="51" r:id="rId51"/>
    <sheet name="Statesman" sheetId="52" r:id="rId52"/>
    <sheet name="Summit National" sheetId="53" r:id="rId53"/>
    <sheet name="supreme" sheetId="54" r:id="rId54"/>
    <sheet name="underwriters" sheetId="55" r:id="rId55"/>
    <sheet name="Unison" sheetId="56" r:id="rId56"/>
    <sheet name="United Republic" sheetId="57" r:id="rId57"/>
    <sheet name="Universe" sheetId="58" r:id="rId58"/>
    <sheet name="summary" sheetId="59" r:id="rId59"/>
    <sheet name="ongoing funding" sheetId="60" r:id="rId60"/>
    <sheet name="open summary" sheetId="61" r:id="rId61"/>
    <sheet name="closed in 01 summary" sheetId="62" r:id="rId62"/>
    <sheet name="Closed prior to 01 sum" sheetId="63" r:id="rId63"/>
    <sheet name="Estates Closed sum" sheetId="64" r:id="rId64"/>
    <sheet name="total summary" sheetId="65" r:id="rId65"/>
    <sheet name="AnticFunding" sheetId="66" r:id="rId66"/>
    <sheet name="recon ind sum to fnd sched" sheetId="67" r:id="rId67"/>
    <sheet name="Premium" sheetId="68" r:id="rId68"/>
  </sheets>
  <externalReferences>
    <externalReference r:id="rId71"/>
  </externalReferences>
  <definedNames>
    <definedName name="_xlnm.Print_Area" localSheetId="0">'Alabama Life'!$B$1:$I$60</definedName>
    <definedName name="_xlnm.Print_Area" localSheetId="4">'amer life asr'!$B$1:$I$60</definedName>
    <definedName name="_xlnm.Print_Area" localSheetId="5">'Amer Std Life Acc'!$B$1:$I$60</definedName>
    <definedName name="_xlnm.Print_Area" localSheetId="1">'American Chambers'!$B$1:$I$60</definedName>
    <definedName name="_xlnm.Print_Area" localSheetId="2">'American Educators'!$B$1:$I$60</definedName>
    <definedName name="_xlnm.Print_Area" localSheetId="3">'American Integrity'!$B$1:$I$60</definedName>
    <definedName name="_xlnm.Print_Area" localSheetId="6">'AmerWstrn'!$B$1:$I$60</definedName>
    <definedName name="_xlnm.Print_Area" localSheetId="7">'AMS Life'!$B$1:$I$60</definedName>
    <definedName name="_xlnm.Print_Area" localSheetId="8">'Andrew Jackson'!$B$1:$I$60</definedName>
    <definedName name="_xlnm.Print_Area" localSheetId="65">'AnticFunding'!$B$1:$AZ$62</definedName>
    <definedName name="_xlnm.Print_Area" localSheetId="9">'Bankers Commercial'!$B$1:$I$60</definedName>
    <definedName name="_xlnm.Print_Area" localSheetId="10">'centennial'!$B$1:$I$60</definedName>
    <definedName name="_xlnm.Print_Area" localSheetId="61">'closed in 01 summary'!$A$3:$I$65</definedName>
    <definedName name="_xlnm.Print_Area" localSheetId="62">'Closed prior to 01 sum'!$A$3:$I$65</definedName>
    <definedName name="_xlnm.Print_Area" localSheetId="11">'coastal states'!$B$1:$I$60</definedName>
    <definedName name="_xlnm.Print_Area" localSheetId="13">'Confed Life &amp; Annty (CLIAC)'!$B$1:$I$60</definedName>
    <definedName name="_xlnm.Print_Area" localSheetId="12">'Confed Life (CLIC)'!$B$1:$I$60</definedName>
    <definedName name="_xlnm.Print_Area" localSheetId="14">'Consolidated National'!$B$1:$I$60</definedName>
    <definedName name="_xlnm.Print_Area" localSheetId="15">'Consumers United'!$B$1:$I$60</definedName>
    <definedName name="_xlnm.Print_Area" localSheetId="16">'Cont Invstrs'!$B$1:$I$60</definedName>
    <definedName name="_xlnm.Print_Area" localSheetId="17">'Corporate Life'!$B$1:$I$60</definedName>
    <definedName name="_xlnm.Print_Area" localSheetId="18">'Diamond Benefits'!$B$1:$I$60</definedName>
    <definedName name="_xlnm.Print_Area" localSheetId="19">'EBL Life'!$B$1:$I$60</definedName>
    <definedName name="_xlnm.Print_Area" localSheetId="20">'ELIC'!$B$1:$I$60</definedName>
    <definedName name="_xlnm.Print_Area" localSheetId="63">'Estates Closed sum'!$A$3:$I$65</definedName>
    <definedName name="_xlnm.Print_Area" localSheetId="21">'Family Guaranty'!$B$1:$I$60</definedName>
    <definedName name="_xlnm.Print_Area" localSheetId="22">'Farmers&amp;Ranchers'!$B$1:$I$60</definedName>
    <definedName name="_xlnm.Print_Area" localSheetId="23">'fbl'!$B$1:$I$60</definedName>
    <definedName name="_xlnm.Print_Area" localSheetId="25">'fcl'!$B$1:$I$60</definedName>
    <definedName name="_xlnm.Print_Area" localSheetId="24">'Fidelity Mutual'!$B$1:$I$60</definedName>
    <definedName name="_xlnm.Print_Area" localSheetId="26">'first natl'!$B$1:$I$60</definedName>
    <definedName name="_xlnm.Print_Area" localSheetId="27">'First Natl(Thrnr)'!$B$1:$I$60</definedName>
    <definedName name="_xlnm.Print_Area" localSheetId="29">'Franklin American'!$B$1:$I$60</definedName>
    <definedName name="_xlnm.Print_Area" localSheetId="28">'Franklin Protective'!$B$1:$I$60</definedName>
    <definedName name="_xlnm.Print_Area" localSheetId="30">'George Washington'!$B$1:$I$60</definedName>
    <definedName name="_xlnm.Print_Area" localSheetId="31">'Guarantee Security'!$B$1:$I$60</definedName>
    <definedName name="_xlnm.Print_Area" localSheetId="32">'Inter-American'!$B$1:$I$60</definedName>
    <definedName name="_xlnm.Print_Area" localSheetId="33">'International Fin'!$B$1:$I$60</definedName>
    <definedName name="_xlnm.Print_Area" localSheetId="34">'Investment Life of America'!$B$1:$I$60</definedName>
    <definedName name="_xlnm.Print_Area" localSheetId="35">'Investors Equity'!$B$1:$I$60</definedName>
    <definedName name="_xlnm.Print_Area" localSheetId="36">'Kentucky Central'!$B$1:$I$60</definedName>
    <definedName name="_xlnm.Print_Area" localSheetId="37">'Midcontinent'!$B$1:$I$60</definedName>
    <definedName name="_xlnm.Print_Area" localSheetId="38">'Midwest Life'!$B$1:$I$60</definedName>
    <definedName name="_xlnm.Print_Area" localSheetId="39">'Monarch Life'!$B$1:$I$60</definedName>
    <definedName name="_xlnm.Print_Area" localSheetId="40">'Mutual Benefit'!$B$1:$I$60</definedName>
    <definedName name="_xlnm.Print_Area" localSheetId="41">'Mutual Security'!$B$1:$I$60</definedName>
    <definedName name="_xlnm.Print_Area" localSheetId="42">'National Affiliated'!$B$1:$I$60</definedName>
    <definedName name="_xlnm.Print_Area" localSheetId="44">'National Heritage'!$B$1:$I$60</definedName>
    <definedName name="_xlnm.Print_Area" localSheetId="43">'Natl American'!$B$1:$I$60</definedName>
    <definedName name="_xlnm.Print_Area" localSheetId="45">'New Jersey Life'!$B$1:$I$60</definedName>
    <definedName name="_xlnm.Print_Area" localSheetId="46">'Old Colony Life'!$B$1:$I$60</definedName>
    <definedName name="_xlnm.Print_Area" localSheetId="47">'Old Faithful'!$B$1:$I$60</definedName>
    <definedName name="_xlnm.Print_Area" localSheetId="59">'ongoing funding'!$A$3:$I$65</definedName>
    <definedName name="_xlnm.Print_Area" localSheetId="60">'open summary'!$A$3:$I$67</definedName>
    <definedName name="_xlnm.Print_Area" localSheetId="48">'Pacific Standard'!$B$1:$I$60</definedName>
    <definedName name="_xlnm.Print_Area" localSheetId="67">'Premium'!$A$7:$I$749</definedName>
    <definedName name="_xlnm.Print_Area" localSheetId="66">'recon ind sum to fnd sched'!$A$1:$G$28</definedName>
    <definedName name="_xlnm.Print_Area" localSheetId="49">'Reliance'!$B$1:$I$60</definedName>
    <definedName name="_xlnm.Print_Area" localSheetId="50">'Settlers'!$B$1:$I$60</definedName>
    <definedName name="_xlnm.Print_Area" localSheetId="51">'Statesman'!$B$1:$I$60</definedName>
    <definedName name="_xlnm.Print_Area" localSheetId="58">'summary'!$A$5:$M$90</definedName>
    <definedName name="_xlnm.Print_Area" localSheetId="52">'Summit National'!$B$1:$I$60</definedName>
    <definedName name="_xlnm.Print_Area" localSheetId="53">'supreme'!$B$1:$I$60</definedName>
    <definedName name="_xlnm.Print_Area" localSheetId="64">'total summary'!$A$3:$F$66</definedName>
    <definedName name="_xlnm.Print_Area" localSheetId="54">'underwriters'!$B$1:$I$60</definedName>
    <definedName name="_xlnm.Print_Area" localSheetId="55">'Unison'!$B$1:$I$60</definedName>
    <definedName name="_xlnm.Print_Area" localSheetId="56">'United Republic'!$B$1:$I$60</definedName>
    <definedName name="_xlnm.Print_Area" localSheetId="57">'Universe'!$B$1:$I$60</definedName>
    <definedName name="_xlnm.Print_Titles" localSheetId="0">'Alabama Life'!$A:$A</definedName>
    <definedName name="_xlnm.Print_Titles" localSheetId="4">'amer life asr'!$A:$A</definedName>
    <definedName name="_xlnm.Print_Titles" localSheetId="5">'Amer Std Life Acc'!$A:$A</definedName>
    <definedName name="_xlnm.Print_Titles" localSheetId="1">'American Chambers'!$A:$A</definedName>
    <definedName name="_xlnm.Print_Titles" localSheetId="2">'American Educators'!$A:$A</definedName>
    <definedName name="_xlnm.Print_Titles" localSheetId="3">'American Integrity'!$A:$A</definedName>
    <definedName name="_xlnm.Print_Titles" localSheetId="6">'AmerWstrn'!$A:$A</definedName>
    <definedName name="_xlnm.Print_Titles" localSheetId="7">'AMS Life'!$A:$A</definedName>
    <definedName name="_xlnm.Print_Titles" localSheetId="8">'Andrew Jackson'!$A:$A</definedName>
    <definedName name="_xlnm.Print_Titles" localSheetId="65">'AnticFunding'!$A:$A</definedName>
    <definedName name="_xlnm.Print_Titles" localSheetId="9">'Bankers Commercial'!$A:$A</definedName>
    <definedName name="_xlnm.Print_Titles" localSheetId="10">'centennial'!$A:$A</definedName>
    <definedName name="_xlnm.Print_Titles" localSheetId="11">'coastal states'!$A:$A</definedName>
    <definedName name="_xlnm.Print_Titles" localSheetId="13">'Confed Life &amp; Annty (CLIAC)'!$A:$A</definedName>
    <definedName name="_xlnm.Print_Titles" localSheetId="12">'Confed Life (CLIC)'!$A:$A</definedName>
    <definedName name="_xlnm.Print_Titles" localSheetId="14">'Consolidated National'!$A:$A</definedName>
    <definedName name="_xlnm.Print_Titles" localSheetId="15">'Consumers United'!$A:$A</definedName>
    <definedName name="_xlnm.Print_Titles" localSheetId="16">'Cont Invstrs'!$A:$A</definedName>
    <definedName name="_xlnm.Print_Titles" localSheetId="17">'Corporate Life'!$A:$A</definedName>
    <definedName name="_xlnm.Print_Titles" localSheetId="18">'Diamond Benefits'!$A:$A</definedName>
    <definedName name="_xlnm.Print_Titles" localSheetId="19">'EBL Life'!$A:$A</definedName>
    <definedName name="_xlnm.Print_Titles" localSheetId="20">'ELIC'!$A:$A</definedName>
    <definedName name="_xlnm.Print_Titles" localSheetId="21">'Family Guaranty'!$A:$A</definedName>
    <definedName name="_xlnm.Print_Titles" localSheetId="22">'Farmers&amp;Ranchers'!$A:$A</definedName>
    <definedName name="_xlnm.Print_Titles" localSheetId="23">'fbl'!$A:$A</definedName>
    <definedName name="_xlnm.Print_Titles" localSheetId="25">'fcl'!$A:$A</definedName>
    <definedName name="_xlnm.Print_Titles" localSheetId="24">'Fidelity Mutual'!$A:$A</definedName>
    <definedName name="_xlnm.Print_Titles" localSheetId="26">'first natl'!$A:$A</definedName>
    <definedName name="_xlnm.Print_Titles" localSheetId="27">'First Natl(Thrnr)'!$A:$A</definedName>
    <definedName name="_xlnm.Print_Titles" localSheetId="29">'Franklin American'!$A:$A</definedName>
    <definedName name="_xlnm.Print_Titles" localSheetId="28">'Franklin Protective'!$A:$A</definedName>
    <definedName name="_xlnm.Print_Titles" localSheetId="30">'George Washington'!$A:$A</definedName>
    <definedName name="_xlnm.Print_Titles" localSheetId="31">'Guarantee Security'!$A:$A</definedName>
    <definedName name="_xlnm.Print_Titles" localSheetId="32">'Inter-American'!$A:$A</definedName>
    <definedName name="_xlnm.Print_Titles" localSheetId="33">'International Fin'!$A:$A</definedName>
    <definedName name="_xlnm.Print_Titles" localSheetId="34">'Investment Life of America'!$A:$A</definedName>
    <definedName name="_xlnm.Print_Titles" localSheetId="35">'Investors Equity'!$A:$A</definedName>
    <definedName name="_xlnm.Print_Titles" localSheetId="36">'Kentucky Central'!$A:$A</definedName>
    <definedName name="_xlnm.Print_Titles" localSheetId="37">'Midcontinent'!$A:$A</definedName>
    <definedName name="_xlnm.Print_Titles" localSheetId="38">'Midwest Life'!$A:$A</definedName>
    <definedName name="_xlnm.Print_Titles" localSheetId="39">'Monarch Life'!$A:$A</definedName>
    <definedName name="_xlnm.Print_Titles" localSheetId="40">'Mutual Benefit'!$A:$A</definedName>
    <definedName name="_xlnm.Print_Titles" localSheetId="41">'Mutual Security'!$A:$A</definedName>
    <definedName name="_xlnm.Print_Titles" localSheetId="42">'National Affiliated'!$A:$A</definedName>
    <definedName name="_xlnm.Print_Titles" localSheetId="44">'National Heritage'!$A:$A</definedName>
    <definedName name="_xlnm.Print_Titles" localSheetId="43">'Natl American'!$A:$A</definedName>
    <definedName name="_xlnm.Print_Titles" localSheetId="45">'New Jersey Life'!$A:$A</definedName>
    <definedName name="_xlnm.Print_Titles" localSheetId="46">'Old Colony Life'!$A:$A</definedName>
    <definedName name="_xlnm.Print_Titles" localSheetId="47">'Old Faithful'!$A:$A</definedName>
    <definedName name="_xlnm.Print_Titles" localSheetId="48">'Pacific Standard'!$A:$A</definedName>
    <definedName name="_xlnm.Print_Titles" localSheetId="67">'Premium'!$3:$6</definedName>
    <definedName name="_xlnm.Print_Titles" localSheetId="49">'Reliance'!$A:$A</definedName>
    <definedName name="_xlnm.Print_Titles" localSheetId="50">'Settlers'!$A:$A</definedName>
    <definedName name="_xlnm.Print_Titles" localSheetId="51">'Statesman'!$A:$A</definedName>
    <definedName name="_xlnm.Print_Titles" localSheetId="58">'summary'!$2:$4</definedName>
    <definedName name="_xlnm.Print_Titles" localSheetId="52">'Summit National'!$A:$A</definedName>
    <definedName name="_xlnm.Print_Titles" localSheetId="53">'supreme'!$A:$A</definedName>
    <definedName name="_xlnm.Print_Titles" localSheetId="54">'underwriters'!$A:$A</definedName>
    <definedName name="_xlnm.Print_Titles" localSheetId="55">'Unison'!$A:$A</definedName>
    <definedName name="_xlnm.Print_Titles" localSheetId="56">'United Republic'!$A:$A</definedName>
    <definedName name="_xlnm.Print_Titles" localSheetId="57">'Universe'!$A:$A</definedName>
  </definedNames>
  <calcPr fullCalcOnLoad="1"/>
</workbook>
</file>

<file path=xl/sharedStrings.xml><?xml version="1.0" encoding="utf-8"?>
<sst xmlns="http://schemas.openxmlformats.org/spreadsheetml/2006/main" count="6046" uniqueCount="330">
  <si>
    <t xml:space="preserve"> </t>
  </si>
  <si>
    <t>Allocated</t>
  </si>
  <si>
    <t>Unallocated</t>
  </si>
  <si>
    <t>Life</t>
  </si>
  <si>
    <t>Annuity</t>
  </si>
  <si>
    <t>A&amp;H</t>
  </si>
  <si>
    <t>Total</t>
  </si>
  <si>
    <t>Alabama</t>
  </si>
  <si>
    <t>Summary:</t>
  </si>
  <si>
    <t>Alaska</t>
  </si>
  <si>
    <t>Arizona</t>
  </si>
  <si>
    <t>Arkansas</t>
  </si>
  <si>
    <t>California</t>
  </si>
  <si>
    <t>GA Covered Obligations</t>
  </si>
  <si>
    <t>Colorado</t>
  </si>
  <si>
    <t>Connecticut</t>
  </si>
  <si>
    <t>Add:</t>
  </si>
  <si>
    <t>Delaware</t>
  </si>
  <si>
    <t xml:space="preserve">  GA claims incurred directly</t>
  </si>
  <si>
    <t>Dist. of Columbia</t>
  </si>
  <si>
    <t xml:space="preserve">  GA expenses incurred directly</t>
  </si>
  <si>
    <t>Florida</t>
  </si>
  <si>
    <t xml:space="preserve">  NOLHGA expenses</t>
  </si>
  <si>
    <t>Georgia</t>
  </si>
  <si>
    <t>Hawaii</t>
  </si>
  <si>
    <t>Less:</t>
  </si>
  <si>
    <t>Idaho</t>
  </si>
  <si>
    <t xml:space="preserve">  Estate/other distributions</t>
  </si>
  <si>
    <t>Illinois</t>
  </si>
  <si>
    <t xml:space="preserve">  Other adjustments</t>
  </si>
  <si>
    <t>Indiana</t>
  </si>
  <si>
    <t xml:space="preserve">  Ceding commissions/</t>
  </si>
  <si>
    <t>Iowa</t>
  </si>
  <si>
    <t xml:space="preserve">        policy enhancements</t>
  </si>
  <si>
    <t>Kansas</t>
  </si>
  <si>
    <t xml:space="preserve">  Other recoveries (litigation, </t>
  </si>
  <si>
    <t>Kentucky</t>
  </si>
  <si>
    <t xml:space="preserve">        estate distributions etc.)</t>
  </si>
  <si>
    <t>Louisiana</t>
  </si>
  <si>
    <t>Maine</t>
  </si>
  <si>
    <t>Adjusted GA Costs</t>
  </si>
  <si>
    <t>Maryland</t>
  </si>
  <si>
    <t>Per state breakdown</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</si>
  <si>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</si>
  <si>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</si>
  <si>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</si>
  <si>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</si>
  <si>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</si>
  <si>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</si>
  <si>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</si>
  <si>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</si>
  <si>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</si>
  <si>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</si>
  <si>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</si>
  <si>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</si>
  <si>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</si>
  <si>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</si>
  <si>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</si>
  <si>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</si>
  <si>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</si>
  <si>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</si>
  <si>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</si>
  <si>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</si>
  <si>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</si>
  <si>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</si>
  <si>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</si>
  <si>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</si>
  <si>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</si>
  <si>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</si>
  <si>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</si>
  <si>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</si>
  <si>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</si>
  <si>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</si>
  <si>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</si>
  <si>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</si>
  <si>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elic</t>
  </si>
  <si>
    <t>exp billings</t>
  </si>
  <si>
    <t>rigney</t>
  </si>
  <si>
    <t>xerox</t>
  </si>
  <si>
    <t>exp ila</t>
  </si>
  <si>
    <t>exp liberty</t>
  </si>
  <si>
    <t>exp mdwst</t>
  </si>
  <si>
    <t>boswrth</t>
  </si>
  <si>
    <t>bswtrth co</t>
  </si>
  <si>
    <t>cor comit</t>
  </si>
  <si>
    <t>Overview "Ongoing Funding" Insolvencies</t>
  </si>
  <si>
    <t>Confederation Life Insurance Co. - U.S. Branch</t>
  </si>
  <si>
    <t>Executive Life Insurance Company</t>
  </si>
  <si>
    <t>Guarantee Security Life Insurance Company</t>
  </si>
  <si>
    <t>Investors Equity Life Ins. Co. of Hawaii, LTD</t>
  </si>
  <si>
    <t>Kentucky Central Life Insurance Company</t>
  </si>
  <si>
    <t>Mutual Benefit Life Insurance Company</t>
  </si>
  <si>
    <t xml:space="preserve">  Total "Ongoing Funding"</t>
  </si>
  <si>
    <t>Overview "Open" Insolvencies</t>
  </si>
  <si>
    <t xml:space="preserve">American Standard Life &amp; Accident </t>
  </si>
  <si>
    <t>Continental Investors Life Insurance Company</t>
  </si>
  <si>
    <t>Fidelity Mutual Life Insurance Company</t>
  </si>
  <si>
    <t>Monarch Life Insurance Company</t>
  </si>
  <si>
    <t>Supreme Life Insurance Company</t>
  </si>
  <si>
    <t>Universe Life Insurance Company</t>
  </si>
  <si>
    <t xml:space="preserve">  Total "Open"</t>
  </si>
  <si>
    <t>Coastal States Life Insurance Company</t>
  </si>
  <si>
    <t>Corporate Life Insurance Company</t>
  </si>
  <si>
    <t>National American Life Ins. Co. of Pennsylvania</t>
  </si>
  <si>
    <t>National Heritage Life Insurance Company</t>
  </si>
  <si>
    <t>Alabama Life Insurance Company</t>
  </si>
  <si>
    <t>American Educators Life Insurance Company</t>
  </si>
  <si>
    <t>American Integrity Insurance Company</t>
  </si>
  <si>
    <t>AMS Life Insurance Company</t>
  </si>
  <si>
    <t>multiple</t>
  </si>
  <si>
    <t>Andrew Jackson Life Insurance Company</t>
  </si>
  <si>
    <t>Confederation Life Ins. &amp; Annuity Co.</t>
  </si>
  <si>
    <t>Consolidated National Life Insurance Company</t>
  </si>
  <si>
    <t>Consumers United Insurance Company</t>
  </si>
  <si>
    <t>Diamond Benefits Life Insurance Co/</t>
  </si>
  <si>
    <t xml:space="preserve">     Life Assurance Co of Pennsylvania</t>
  </si>
  <si>
    <t>EBL Life Insurance Company</t>
  </si>
  <si>
    <t>George Washington Life Insurance Company</t>
  </si>
  <si>
    <t>Inter-American Ins. Co. of Illinois</t>
  </si>
  <si>
    <t>Investment Life Ins. Co. of America</t>
  </si>
  <si>
    <t>Midwest Life Insurance Company</t>
  </si>
  <si>
    <t>Mutual Security Life Insurance Company</t>
  </si>
  <si>
    <t>New Jersey Life Insurance Company</t>
  </si>
  <si>
    <t>Old Colony Life Insurance Company</t>
  </si>
  <si>
    <t>Old Faithful Life Insurance Company</t>
  </si>
  <si>
    <t>Pacific Standard Life Insurance Company</t>
  </si>
  <si>
    <t>Summit National Life Insurance Company</t>
  </si>
  <si>
    <t>Underwriters Life Insurance Company</t>
  </si>
  <si>
    <t>Unison International Life Insurance Company</t>
  </si>
  <si>
    <t>United Republic Life Insurance Company</t>
  </si>
  <si>
    <t>Grand Total</t>
  </si>
  <si>
    <t>Ongoing Insolvencies Summary By State</t>
  </si>
  <si>
    <t>Confederation Life (U.S. Branch)</t>
  </si>
  <si>
    <t>Executive Life</t>
  </si>
  <si>
    <t>Guarantee Security Life</t>
  </si>
  <si>
    <t>Investors Equity</t>
  </si>
  <si>
    <t>Kentucky Central Life</t>
  </si>
  <si>
    <t>Mutual Benefit Life</t>
  </si>
  <si>
    <t>none</t>
  </si>
  <si>
    <t>Industry summary</t>
  </si>
  <si>
    <t>Open Insolvencies Summary By State</t>
  </si>
  <si>
    <t>Continetal Investors Life</t>
  </si>
  <si>
    <t>Fidelity Mutual Life</t>
  </si>
  <si>
    <t>Monarch Life</t>
  </si>
  <si>
    <t>Supreme Life</t>
  </si>
  <si>
    <t>Universe Life Ins Co</t>
  </si>
  <si>
    <t>Continental Investors</t>
  </si>
  <si>
    <t>data not available</t>
  </si>
  <si>
    <t>Coastal States Life</t>
  </si>
  <si>
    <t>Corporate Life</t>
  </si>
  <si>
    <t>National Heritage Life</t>
  </si>
  <si>
    <t>By State Breakdown</t>
  </si>
  <si>
    <t>Alabama Life</t>
  </si>
  <si>
    <t>American Educators</t>
  </si>
  <si>
    <t>American Integrity</t>
  </si>
  <si>
    <t>AMS Life</t>
  </si>
  <si>
    <t>Andrew Jackson</t>
  </si>
  <si>
    <t>Consolidated National</t>
  </si>
  <si>
    <t>Consumers United</t>
  </si>
  <si>
    <t>Confederation Life &amp; Annuity</t>
  </si>
  <si>
    <t>Diamond Benefits/LACOP</t>
  </si>
  <si>
    <t>EBL Life</t>
  </si>
  <si>
    <t>Fidelity Bankers</t>
  </si>
  <si>
    <t>George Washington</t>
  </si>
  <si>
    <t>Inter-American Life of IL</t>
  </si>
  <si>
    <t>Investment Life</t>
  </si>
  <si>
    <t>Midwest Life</t>
  </si>
  <si>
    <t>Mutual Security</t>
  </si>
  <si>
    <t>New Jersey Life</t>
  </si>
  <si>
    <t>Old Colony Life</t>
  </si>
  <si>
    <t>Old Faithful Life</t>
  </si>
  <si>
    <t>Pacific Standard Life</t>
  </si>
  <si>
    <t>Summit National</t>
  </si>
  <si>
    <t>Underwriters Life</t>
  </si>
  <si>
    <t>Unison International</t>
  </si>
  <si>
    <t>United Republic</t>
  </si>
  <si>
    <t>Total Summary</t>
  </si>
  <si>
    <t>per by state sum schedules</t>
  </si>
  <si>
    <t>per summary schedule</t>
  </si>
  <si>
    <t>Grand Total Insolvency Costs</t>
  </si>
  <si>
    <t xml:space="preserve">   Per "Overview Open and Closed Insolvencies"</t>
  </si>
  <si>
    <t>Less Insolvency Costs NOT included in "Anticipated Funding Schedules":</t>
  </si>
  <si>
    <t xml:space="preserve">  Open</t>
  </si>
  <si>
    <t>Less Other Adjustments Included in GA Cost Total, NOT included in "Anticipated Funding Schedules":</t>
  </si>
  <si>
    <t xml:space="preserve">  Executive Life Insurance Company</t>
  </si>
  <si>
    <t>NOLHGA expenses</t>
  </si>
  <si>
    <t>Add Other Adjustments Included in GA Cost Total, NOT included in "Anticipated Funding Schedules":</t>
  </si>
  <si>
    <t>Other recoveries</t>
  </si>
  <si>
    <t>Adjusted Total</t>
  </si>
  <si>
    <t>Total Per "Anticipated Funding Schedules"</t>
  </si>
  <si>
    <t>First National Life Insurance Company</t>
  </si>
  <si>
    <t>American Western Life Insurance Company</t>
  </si>
  <si>
    <t>No Ga Funding Required</t>
  </si>
  <si>
    <t>The American Life Assurance Company</t>
  </si>
  <si>
    <t>NAIC Code</t>
  </si>
  <si>
    <t>Domicile</t>
  </si>
  <si>
    <t>KY</t>
  </si>
  <si>
    <t>MI</t>
  </si>
  <si>
    <t>CA</t>
  </si>
  <si>
    <t>NJ</t>
  </si>
  <si>
    <t>AL</t>
  </si>
  <si>
    <t>OK</t>
  </si>
  <si>
    <t>UT</t>
  </si>
  <si>
    <t>PA</t>
  </si>
  <si>
    <t>FL</t>
  </si>
  <si>
    <t>MA</t>
  </si>
  <si>
    <t>ID</t>
  </si>
  <si>
    <t>HI</t>
  </si>
  <si>
    <t>01085</t>
  </si>
  <si>
    <t>AZ</t>
  </si>
  <si>
    <t>MS</t>
  </si>
  <si>
    <t>GA</t>
  </si>
  <si>
    <t>IN</t>
  </si>
  <si>
    <t>DE</t>
  </si>
  <si>
    <t>VA</t>
  </si>
  <si>
    <t>WV</t>
  </si>
  <si>
    <t>IL</t>
  </si>
  <si>
    <t>NC</t>
  </si>
  <si>
    <t>LA</t>
  </si>
  <si>
    <t>WY</t>
  </si>
  <si>
    <t>SD</t>
  </si>
  <si>
    <t>American Western</t>
  </si>
  <si>
    <t>Mid Continent</t>
  </si>
  <si>
    <t>National American</t>
  </si>
  <si>
    <t>GA expenses</t>
  </si>
  <si>
    <t>Ga claims</t>
  </si>
  <si>
    <t>Rehabilitation Date</t>
  </si>
  <si>
    <t>Liquidation Date</t>
  </si>
  <si>
    <t>Closing Date</t>
  </si>
  <si>
    <t>Allocated Annuity</t>
  </si>
  <si>
    <t>Unallocated Annuity</t>
  </si>
  <si>
    <t>Change</t>
  </si>
  <si>
    <t xml:space="preserve">  Purchaser Enhancements</t>
  </si>
  <si>
    <t>Estates Closed</t>
  </si>
  <si>
    <t xml:space="preserve">  Total Estates Closed</t>
  </si>
  <si>
    <t>Estates Closed Insolvencies Summary By State</t>
  </si>
  <si>
    <t xml:space="preserve">  Estate Closed</t>
  </si>
  <si>
    <t>Centennial Life Insurance Company</t>
  </si>
  <si>
    <t>Fidelity Bankers Life Insurance Company</t>
  </si>
  <si>
    <t>First Capital Life Insurance Company</t>
  </si>
  <si>
    <t>Mid-Continent Life Insurance Company</t>
  </si>
  <si>
    <t>First National</t>
  </si>
  <si>
    <t>KS</t>
  </si>
  <si>
    <t>Centennial Life</t>
  </si>
  <si>
    <t>Variance</t>
  </si>
  <si>
    <t>State Breakdown Not Available</t>
  </si>
  <si>
    <t>American Standard Life &amp; Accident Insurance Company</t>
  </si>
  <si>
    <t>National Affiliated Investors Life Insurance Company</t>
  </si>
  <si>
    <t>Settlers Life Insurance Company</t>
  </si>
  <si>
    <t>First National Life of America</t>
  </si>
  <si>
    <t>National Affiliated</t>
  </si>
  <si>
    <t>Family Guaranty</t>
  </si>
  <si>
    <t>included in Diamond Benefits</t>
  </si>
  <si>
    <t>Statesman National Life Insurance Company</t>
  </si>
  <si>
    <t>TX</t>
  </si>
  <si>
    <t>1998</t>
  </si>
  <si>
    <t>Old Southwest Life Insurance Company</t>
  </si>
  <si>
    <t>No Data Available</t>
  </si>
  <si>
    <t>Old Southwest Life</t>
  </si>
  <si>
    <t>AR</t>
  </si>
  <si>
    <t>Family Guaranty Life Insurance Company</t>
  </si>
  <si>
    <t>First National Life Insurance Company of America</t>
  </si>
  <si>
    <t>Farmers and Ranchers Life Insurance Company</t>
  </si>
  <si>
    <t>Franklin American Life Insurance Company</t>
  </si>
  <si>
    <t>Franklin Protective Life Insurance Company</t>
  </si>
  <si>
    <t>International Financial Services Life Insurance Company</t>
  </si>
  <si>
    <t>TN</t>
  </si>
  <si>
    <t>MO</t>
  </si>
  <si>
    <t>Farmers and Ranchers</t>
  </si>
  <si>
    <t xml:space="preserve">Franklin American </t>
  </si>
  <si>
    <t xml:space="preserve">Franklin Protective </t>
  </si>
  <si>
    <t>International Financial Services</t>
  </si>
  <si>
    <t>Old Southwest</t>
  </si>
  <si>
    <t>by state-sum sched</t>
  </si>
  <si>
    <t>Total-by state</t>
  </si>
  <si>
    <t>in run-off</t>
  </si>
  <si>
    <t>First Capital</t>
  </si>
  <si>
    <t>American Chambers Life Insurance Company</t>
  </si>
  <si>
    <t>Bankers Commercial Life Insurance Company</t>
  </si>
  <si>
    <t>OH</t>
  </si>
  <si>
    <t>American Chambers</t>
  </si>
  <si>
    <t>Bankers Commercial</t>
  </si>
  <si>
    <t>claim runoff</t>
  </si>
  <si>
    <t>various</t>
  </si>
  <si>
    <t>no GA participation</t>
  </si>
  <si>
    <t>in runoff</t>
  </si>
  <si>
    <t>Total 00 Report</t>
  </si>
  <si>
    <t>Data Not Available, company voluntarily out of business</t>
  </si>
  <si>
    <t>Total 01 Report</t>
  </si>
  <si>
    <t>Overview "Closed in 2001" Insolvencies</t>
  </si>
  <si>
    <t>Overview "Closed Prior to 2001" Insolvencies</t>
  </si>
  <si>
    <t xml:space="preserve">  Closed Prior to 2001</t>
  </si>
  <si>
    <t xml:space="preserve">  Closed in 2001</t>
  </si>
  <si>
    <t>Closed Prior to 2001 Insolvencies Summary By State</t>
  </si>
  <si>
    <t>Closed in 2001 Insolvencies Summary By State</t>
  </si>
  <si>
    <t xml:space="preserve">  Total "Closed in 01"</t>
  </si>
  <si>
    <t xml:space="preserve">  Total "Closed Prior to 01"</t>
  </si>
  <si>
    <t>Reliance</t>
  </si>
  <si>
    <t>data not available, amount represents expenses incurred only</t>
  </si>
  <si>
    <t>NOTE:  No state breakdown of potential liabilities</t>
  </si>
  <si>
    <t>yet available, amount represents expenses</t>
  </si>
  <si>
    <t>incurred to date</t>
  </si>
  <si>
    <t>Reliance Insurance Company</t>
  </si>
  <si>
    <t>Diamond Benefits/LACOP Life Insurance Companies</t>
  </si>
  <si>
    <t>Total All Lines</t>
  </si>
  <si>
    <t>Total LIFE Only</t>
  </si>
  <si>
    <t>Total ALLOCATED ANNUITY Only</t>
  </si>
  <si>
    <t>Total UNALLOCATED ANNUITY Only</t>
  </si>
  <si>
    <t>Apr+June</t>
  </si>
  <si>
    <t>Jan</t>
  </si>
  <si>
    <t>Jan+Apr      +Oct</t>
  </si>
  <si>
    <t>April</t>
  </si>
  <si>
    <t>Apr+May        +Jun</t>
  </si>
  <si>
    <t>Est Future</t>
  </si>
  <si>
    <t>State</t>
  </si>
  <si>
    <t>District of Columbia</t>
  </si>
  <si>
    <t>Revised Assessable Premium Licensed Only (88-93 Includes Resurvey Changes)</t>
  </si>
  <si>
    <t>Assessable</t>
  </si>
  <si>
    <t>Premium</t>
  </si>
  <si>
    <t>Year</t>
  </si>
  <si>
    <t>403(b)</t>
  </si>
  <si>
    <t>Notes</t>
  </si>
  <si>
    <t>UA 403b (A,L5.2+6.3)</t>
  </si>
  <si>
    <t>District of</t>
  </si>
  <si>
    <t>ColumbiA</t>
  </si>
  <si>
    <t>A, L2, C2</t>
  </si>
  <si>
    <t>Missisippi</t>
  </si>
  <si>
    <t>All States</t>
  </si>
  <si>
    <t>1988 - 2000 Data</t>
  </si>
  <si>
    <t>Reconciliation Grand Total Insolvency Costs to Anticipated Funding Schedules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</si>
</sst>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_);_(* \(#,##0\);_(* &quot;-&quot;??_);_(@_)"/>
  </numFmts>
  <fonts count="9">
    <font>
      <sz val="10"/>
      <name val="Geneva"/>
      <family val="0"/>
    </font>
    <font>
      <b/>
      <sz val="10"/>
      <name val="Geneva"/>
      <family val="0"/>
    </font>
    <font>
      <i/>
      <sz val="10"/>
      <name val="Geneva"/>
      <family val="0"/>
    </font>
    <font>
      <b/>
      <i/>
      <sz val="10"/>
      <name val="Geneva"/>
      <family val="0"/>
    </font>
    <font>
      <b/>
      <sz val="10"/>
      <name val="Arial"/>
      <family val="2"/>
    </font>
    <font>
      <sz val="10"/>
      <name val="Arial"/>
      <family val="2"/>
    </font>
    <font>
      <b/>
      <i/>
      <sz val="10"/>
      <name val="Arial"/>
      <family val="2"/>
    </font>
    <font>
      <u val="single"/>
      <sz val="10"/>
      <name val="Geneva"/>
      <family val="0"/>
    </font>
    <font>
      <b/>
      <sz val="10"/>
      <color indexed="9"/>
      <name val="Arial"/>
      <family val="2"/>
    </font>
  </fonts>
  <fills count="3">
    <fill>
      <patternFill/>
    </fill>
    <fill>
      <patternFill patternType="gray125"/>
    </fill>
    <fill>
      <patternFill patternType="solid">
        <fgColor indexed="8"/>
        <bgColor indexed="64"/>
      </patternFill>
    </fill>
  </fills>
  <borders count="20">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37" fontId="0" fillId="0" borderId="0" xfId="0" applyNumberFormat="1" applyAlignment="1">
      <alignment horizontal="right"/>
    </xf>
    <xf numFmtId="37" fontId="0" fillId="0" borderId="0" xfId="0" applyNumberFormat="1" applyAlignment="1">
      <alignment/>
    </xf>
    <xf numFmtId="37" fontId="1" fillId="0" borderId="0" xfId="0" applyNumberFormat="1" applyFont="1" applyAlignment="1">
      <alignment/>
    </xf>
    <xf numFmtId="37" fontId="4" fillId="0" borderId="0" xfId="0" applyNumberFormat="1" applyFont="1" applyAlignment="1">
      <alignment/>
    </xf>
    <xf numFmtId="14" fontId="5" fillId="0" borderId="0" xfId="0" applyNumberFormat="1" applyFont="1" applyAlignment="1">
      <alignment horizontal="right"/>
    </xf>
    <xf numFmtId="37" fontId="5" fillId="0" borderId="0" xfId="0" applyNumberFormat="1" applyFont="1" applyAlignment="1">
      <alignment horizontal="right"/>
    </xf>
    <xf numFmtId="37" fontId="5" fillId="0" borderId="0" xfId="0" applyNumberFormat="1" applyFont="1" applyAlignment="1">
      <alignment/>
    </xf>
    <xf numFmtId="37" fontId="5" fillId="0" borderId="0" xfId="0" applyNumberFormat="1" applyFont="1" applyBorder="1" applyAlignment="1">
      <alignment horizontal="right"/>
    </xf>
    <xf numFmtId="14" fontId="5" fillId="0" borderId="0" xfId="0" applyNumberFormat="1" applyFont="1" applyAlignment="1">
      <alignment horizontal="center" wrapText="1"/>
    </xf>
    <xf numFmtId="14" fontId="5" fillId="0" borderId="1" xfId="0" applyNumberFormat="1" applyFont="1" applyBorder="1" applyAlignment="1">
      <alignment horizontal="right"/>
    </xf>
    <xf numFmtId="14" fontId="5" fillId="0" borderId="0" xfId="0" applyNumberFormat="1" applyFont="1" applyBorder="1" applyAlignment="1">
      <alignment/>
    </xf>
    <xf numFmtId="14" fontId="5" fillId="0" borderId="0" xfId="0" applyNumberFormat="1" applyFont="1" applyBorder="1" applyAlignment="1">
      <alignment horizontal="right"/>
    </xf>
    <xf numFmtId="37" fontId="5" fillId="0" borderId="2" xfId="0" applyNumberFormat="1" applyFont="1" applyBorder="1" applyAlignment="1">
      <alignment horizontal="right"/>
    </xf>
    <xf numFmtId="14" fontId="5" fillId="0" borderId="3" xfId="0" applyNumberFormat="1" applyFont="1" applyBorder="1" applyAlignment="1">
      <alignment horizontal="right"/>
    </xf>
    <xf numFmtId="37" fontId="5" fillId="0" borderId="4" xfId="0" applyNumberFormat="1" applyFont="1" applyBorder="1" applyAlignment="1">
      <alignment horizontal="right"/>
    </xf>
    <xf numFmtId="14" fontId="5" fillId="0" borderId="0" xfId="0" applyNumberFormat="1" applyFont="1" applyAlignment="1">
      <alignment/>
    </xf>
    <xf numFmtId="14" fontId="4" fillId="0" borderId="0" xfId="0" applyNumberFormat="1" applyFont="1" applyBorder="1" applyAlignment="1">
      <alignment horizontal="right"/>
    </xf>
    <xf numFmtId="14" fontId="5" fillId="0" borderId="0" xfId="0" applyNumberFormat="1" applyFont="1" applyBorder="1" applyAlignment="1">
      <alignment horizontal="center"/>
    </xf>
    <xf numFmtId="37" fontId="4" fillId="0" borderId="0" xfId="0" applyNumberFormat="1" applyFont="1" applyAlignment="1">
      <alignment horizontal="right"/>
    </xf>
    <xf numFmtId="37" fontId="4" fillId="0" borderId="0" xfId="0" applyNumberFormat="1" applyFont="1" applyBorder="1" applyAlignment="1">
      <alignment horizontal="right"/>
    </xf>
    <xf numFmtId="37" fontId="6" fillId="0" borderId="0" xfId="0" applyNumberFormat="1" applyFont="1" applyAlignment="1">
      <alignment/>
    </xf>
    <xf numFmtId="37" fontId="6" fillId="0" borderId="0" xfId="0" applyNumberFormat="1" applyFont="1" applyAlignment="1">
      <alignment horizontal="center"/>
    </xf>
    <xf numFmtId="37" fontId="5" fillId="0" borderId="0" xfId="0" applyNumberFormat="1" applyFont="1" applyAlignment="1">
      <alignment horizontal="center"/>
    </xf>
    <xf numFmtId="37" fontId="5" fillId="0" borderId="0" xfId="0" applyNumberFormat="1" applyFont="1" applyAlignment="1">
      <alignment wrapText="1"/>
    </xf>
    <xf numFmtId="37" fontId="5" fillId="0" borderId="0" xfId="0" applyNumberFormat="1" applyFont="1" applyAlignment="1">
      <alignment horizontal="center" wrapText="1"/>
    </xf>
    <xf numFmtId="37" fontId="4" fillId="0" borderId="0" xfId="0" applyNumberFormat="1" applyFont="1" applyAlignment="1">
      <alignment horizontal="center"/>
    </xf>
    <xf numFmtId="37" fontId="4" fillId="0" borderId="0" xfId="0" applyNumberFormat="1" applyFont="1" applyAlignment="1">
      <alignment horizontal="center" wrapText="1"/>
    </xf>
    <xf numFmtId="37" fontId="4" fillId="0" borderId="5" xfId="0" applyNumberFormat="1" applyFont="1" applyBorder="1" applyAlignment="1">
      <alignment horizontal="center" wrapText="1"/>
    </xf>
    <xf numFmtId="37" fontId="5" fillId="0" borderId="5" xfId="0" applyNumberFormat="1" applyFont="1" applyBorder="1" applyAlignment="1">
      <alignment horizontal="right"/>
    </xf>
    <xf numFmtId="37" fontId="6" fillId="0" borderId="6" xfId="0" applyNumberFormat="1" applyFont="1" applyBorder="1" applyAlignment="1">
      <alignment/>
    </xf>
    <xf numFmtId="37" fontId="6" fillId="0" borderId="1" xfId="0" applyNumberFormat="1" applyFont="1" applyBorder="1" applyAlignment="1">
      <alignment horizontal="center"/>
    </xf>
    <xf numFmtId="37" fontId="5" fillId="0" borderId="1" xfId="0" applyNumberFormat="1" applyFont="1" applyBorder="1" applyAlignment="1">
      <alignment/>
    </xf>
    <xf numFmtId="37" fontId="5" fillId="0" borderId="6" xfId="0" applyNumberFormat="1" applyFont="1" applyBorder="1" applyAlignment="1">
      <alignment horizontal="right"/>
    </xf>
    <xf numFmtId="37" fontId="5" fillId="0" borderId="5" xfId="0" applyNumberFormat="1" applyFont="1" applyBorder="1" applyAlignment="1">
      <alignment/>
    </xf>
    <xf numFmtId="37" fontId="5" fillId="0" borderId="0" xfId="0" applyNumberFormat="1" applyFont="1" applyBorder="1" applyAlignment="1">
      <alignment horizontal="center"/>
    </xf>
    <xf numFmtId="37" fontId="5" fillId="0" borderId="0" xfId="0" applyNumberFormat="1" applyFont="1" applyBorder="1" applyAlignment="1">
      <alignment/>
    </xf>
    <xf numFmtId="37" fontId="6" fillId="0" borderId="7" xfId="0" applyNumberFormat="1" applyFont="1" applyBorder="1" applyAlignment="1">
      <alignment/>
    </xf>
    <xf numFmtId="37" fontId="6" fillId="0" borderId="3" xfId="0" applyNumberFormat="1" applyFont="1" applyBorder="1" applyAlignment="1">
      <alignment horizontal="center"/>
    </xf>
    <xf numFmtId="37" fontId="5" fillId="0" borderId="3" xfId="0" applyNumberFormat="1" applyFont="1" applyBorder="1" applyAlignment="1">
      <alignment/>
    </xf>
    <xf numFmtId="37" fontId="5" fillId="0" borderId="7" xfId="0" applyNumberFormat="1" applyFont="1" applyBorder="1" applyAlignment="1">
      <alignment/>
    </xf>
    <xf numFmtId="37" fontId="5" fillId="0" borderId="8" xfId="0" applyNumberFormat="1" applyFont="1" applyBorder="1" applyAlignment="1">
      <alignment/>
    </xf>
    <xf numFmtId="37" fontId="6" fillId="0" borderId="0" xfId="0" applyNumberFormat="1" applyFont="1" applyBorder="1" applyAlignment="1">
      <alignment/>
    </xf>
    <xf numFmtId="37" fontId="6" fillId="0" borderId="0" xfId="0" applyNumberFormat="1" applyFont="1" applyBorder="1" applyAlignment="1">
      <alignment horizontal="center"/>
    </xf>
    <xf numFmtId="37" fontId="1" fillId="0" borderId="0" xfId="0" applyNumberFormat="1" applyFont="1" applyAlignment="1">
      <alignment horizontal="center"/>
    </xf>
    <xf numFmtId="37" fontId="0" fillId="0" borderId="0" xfId="0" applyNumberFormat="1" applyAlignment="1">
      <alignment horizontal="center"/>
    </xf>
    <xf numFmtId="37" fontId="0" fillId="0" borderId="2" xfId="0" applyNumberFormat="1" applyBorder="1" applyAlignment="1">
      <alignment/>
    </xf>
    <xf numFmtId="37" fontId="0" fillId="0" borderId="5"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37" fontId="3" fillId="0" borderId="0" xfId="0" applyNumberFormat="1" applyFont="1" applyAlignment="1">
      <alignment/>
    </xf>
    <xf numFmtId="37" fontId="1" fillId="0" borderId="9" xfId="0" applyNumberFormat="1" applyFont="1" applyBorder="1" applyAlignment="1">
      <alignment horizontal="right"/>
    </xf>
    <xf numFmtId="37" fontId="1" fillId="0" borderId="0" xfId="0" applyNumberFormat="1" applyFont="1" applyBorder="1" applyAlignment="1">
      <alignment horizontal="right"/>
    </xf>
    <xf numFmtId="14" fontId="6" fillId="0" borderId="0" xfId="0" applyNumberFormat="1" applyFont="1" applyAlignment="1">
      <alignment horizontal="right"/>
    </xf>
    <xf numFmtId="14" fontId="6" fillId="0" borderId="0" xfId="0" applyNumberFormat="1" applyFont="1" applyAlignment="1">
      <alignment/>
    </xf>
    <xf numFmtId="14" fontId="4" fillId="0" borderId="1" xfId="0" applyNumberFormat="1" applyFont="1" applyBorder="1" applyAlignment="1">
      <alignment/>
    </xf>
    <xf numFmtId="14" fontId="4" fillId="0" borderId="0" xfId="0" applyNumberFormat="1" applyFont="1" applyBorder="1" applyAlignment="1">
      <alignment/>
    </xf>
    <xf numFmtId="14" fontId="5" fillId="0" borderId="3" xfId="0" applyNumberFormat="1" applyFont="1" applyBorder="1" applyAlignment="1">
      <alignment/>
    </xf>
    <xf numFmtId="14" fontId="5" fillId="0" borderId="1" xfId="0" applyNumberFormat="1" applyFont="1" applyBorder="1" applyAlignment="1">
      <alignment/>
    </xf>
    <xf numFmtId="14" fontId="5" fillId="0" borderId="0" xfId="0" applyNumberFormat="1" applyFont="1" applyBorder="1" applyAlignment="1" quotePrefix="1">
      <alignment horizontal="right"/>
    </xf>
    <xf numFmtId="1" fontId="6"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Alignment="1">
      <alignment horizontal="center" wrapText="1"/>
    </xf>
    <xf numFmtId="1" fontId="6" fillId="0" borderId="1" xfId="0" applyNumberFormat="1" applyFont="1" applyBorder="1" applyAlignment="1">
      <alignment horizontal="center"/>
    </xf>
    <xf numFmtId="1" fontId="5" fillId="0" borderId="0" xfId="0" applyNumberFormat="1" applyFont="1" applyBorder="1" applyAlignment="1">
      <alignment horizontal="center"/>
    </xf>
    <xf numFmtId="1" fontId="6" fillId="0" borderId="3" xfId="0" applyNumberFormat="1" applyFont="1" applyBorder="1" applyAlignment="1">
      <alignment horizontal="center"/>
    </xf>
    <xf numFmtId="1" fontId="5" fillId="0" borderId="0" xfId="0" applyNumberFormat="1" applyFont="1" applyBorder="1" applyAlignment="1" quotePrefix="1">
      <alignment horizontal="center"/>
    </xf>
    <xf numFmtId="1" fontId="6" fillId="0" borderId="0" xfId="0" applyNumberFormat="1" applyFont="1" applyBorder="1" applyAlignment="1">
      <alignment horizontal="center"/>
    </xf>
    <xf numFmtId="37" fontId="5" fillId="0" borderId="10" xfId="0" applyNumberFormat="1" applyFont="1" applyBorder="1" applyAlignment="1">
      <alignment horizontal="right"/>
    </xf>
    <xf numFmtId="37" fontId="4" fillId="0" borderId="5" xfId="0" applyNumberFormat="1" applyFont="1" applyBorder="1" applyAlignment="1">
      <alignment/>
    </xf>
    <xf numFmtId="0" fontId="1" fillId="0" borderId="0" xfId="0" applyFont="1" applyAlignment="1">
      <alignment/>
    </xf>
    <xf numFmtId="0" fontId="1" fillId="0" borderId="6" xfId="0" applyFont="1" applyBorder="1" applyAlignment="1">
      <alignment/>
    </xf>
    <xf numFmtId="0" fontId="0" fillId="0" borderId="1" xfId="0" applyBorder="1" applyAlignment="1">
      <alignment/>
    </xf>
    <xf numFmtId="0" fontId="0" fillId="0" borderId="4" xfId="0" applyBorder="1" applyAlignment="1">
      <alignment/>
    </xf>
    <xf numFmtId="0" fontId="0" fillId="0" borderId="6"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horizontal="center"/>
    </xf>
    <xf numFmtId="0" fontId="1" fillId="0" borderId="5"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2"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7" fillId="0" borderId="0" xfId="0" applyFont="1" applyAlignment="1">
      <alignment/>
    </xf>
    <xf numFmtId="0" fontId="7" fillId="0" borderId="0" xfId="0" applyFont="1" applyAlignment="1">
      <alignment horizontal="center"/>
    </xf>
    <xf numFmtId="0" fontId="0" fillId="0" borderId="0" xfId="0" applyBorder="1" applyAlignment="1">
      <alignment horizontal="center"/>
    </xf>
    <xf numFmtId="0" fontId="0" fillId="0" borderId="5" xfId="0" applyBorder="1" applyAlignment="1">
      <alignment/>
    </xf>
    <xf numFmtId="0" fontId="0" fillId="0" borderId="13" xfId="0" applyBorder="1" applyAlignment="1">
      <alignment/>
    </xf>
    <xf numFmtId="0" fontId="0" fillId="0" borderId="9" xfId="0" applyBorder="1" applyAlignment="1">
      <alignment/>
    </xf>
    <xf numFmtId="0" fontId="0" fillId="0" borderId="14" xfId="0" applyBorder="1" applyAlignment="1">
      <alignment/>
    </xf>
    <xf numFmtId="37" fontId="5" fillId="0" borderId="15" xfId="0" applyNumberFormat="1" applyFont="1" applyBorder="1" applyAlignment="1">
      <alignment/>
    </xf>
    <xf numFmtId="37" fontId="5" fillId="0" borderId="13" xfId="0" applyNumberFormat="1" applyFont="1" applyBorder="1" applyAlignment="1">
      <alignment/>
    </xf>
    <xf numFmtId="37" fontId="5" fillId="0" borderId="14" xfId="0" applyNumberFormat="1" applyFont="1" applyBorder="1" applyAlignment="1">
      <alignment/>
    </xf>
    <xf numFmtId="37" fontId="5" fillId="0" borderId="0" xfId="0" applyNumberFormat="1" applyFont="1" applyAlignment="1">
      <alignment/>
    </xf>
    <xf numFmtId="37" fontId="5" fillId="0" borderId="5" xfId="0" applyNumberFormat="1" applyFont="1" applyBorder="1" applyAlignment="1">
      <alignment/>
    </xf>
    <xf numFmtId="37" fontId="0" fillId="0" borderId="13" xfId="0" applyNumberFormat="1" applyBorder="1" applyAlignment="1">
      <alignment/>
    </xf>
    <xf numFmtId="37" fontId="0" fillId="0" borderId="9" xfId="0" applyNumberFormat="1" applyBorder="1" applyAlignment="1">
      <alignment/>
    </xf>
    <xf numFmtId="37" fontId="0" fillId="0" borderId="14" xfId="0" applyNumberFormat="1" applyBorder="1" applyAlignment="1">
      <alignment/>
    </xf>
    <xf numFmtId="37" fontId="0" fillId="0" borderId="16" xfId="0" applyNumberFormat="1" applyBorder="1" applyAlignment="1">
      <alignment/>
    </xf>
    <xf numFmtId="37" fontId="0" fillId="0" borderId="17" xfId="0" applyNumberFormat="1" applyBorder="1" applyAlignment="1">
      <alignment/>
    </xf>
    <xf numFmtId="37" fontId="0" fillId="0" borderId="18" xfId="0" applyNumberFormat="1" applyBorder="1" applyAlignment="1">
      <alignment/>
    </xf>
    <xf numFmtId="0" fontId="0" fillId="0" borderId="0" xfId="0"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37" fontId="0" fillId="0" borderId="0" xfId="15" applyNumberFormat="1" applyFont="1" applyAlignment="1">
      <alignment horizontal="right"/>
    </xf>
    <xf numFmtId="166" fontId="0" fillId="0" borderId="0" xfId="0" applyNumberFormat="1" applyAlignment="1">
      <alignment/>
    </xf>
    <xf numFmtId="37" fontId="0" fillId="0" borderId="0" xfId="0" applyNumberFormat="1" applyFont="1" applyBorder="1" applyAlignment="1">
      <alignment/>
    </xf>
    <xf numFmtId="37" fontId="0" fillId="0" borderId="0" xfId="15" applyNumberFormat="1" applyFont="1" applyFill="1" applyAlignment="1">
      <alignment/>
    </xf>
    <xf numFmtId="37" fontId="0" fillId="0" borderId="0" xfId="0" applyNumberFormat="1" applyFont="1" applyFill="1" applyAlignment="1">
      <alignment/>
    </xf>
    <xf numFmtId="165" fontId="0" fillId="0" borderId="0" xfId="0" applyNumberFormat="1" applyFont="1" applyFill="1" applyAlignment="1">
      <alignment horizontal="center"/>
    </xf>
    <xf numFmtId="37" fontId="0" fillId="0" borderId="0" xfId="15" applyNumberFormat="1" applyFont="1" applyFill="1" applyAlignment="1">
      <alignment horizontal="right"/>
    </xf>
    <xf numFmtId="37" fontId="1" fillId="0" borderId="0" xfId="0" applyNumberFormat="1" applyFont="1" applyFill="1" applyAlignment="1">
      <alignment/>
    </xf>
    <xf numFmtId="0" fontId="0" fillId="0" borderId="0" xfId="0" applyFill="1" applyAlignment="1">
      <alignment/>
    </xf>
    <xf numFmtId="37" fontId="0" fillId="0" borderId="0" xfId="15" applyNumberFormat="1" applyFont="1" applyBorder="1" applyAlignment="1">
      <alignment horizontal="right"/>
    </xf>
    <xf numFmtId="37" fontId="0" fillId="0" borderId="0" xfId="15"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0" fontId="0" fillId="0" borderId="19" xfId="0" applyFont="1" applyBorder="1" applyAlignment="1">
      <alignment horizontal="center"/>
    </xf>
    <xf numFmtId="37" fontId="0" fillId="0" borderId="19" xfId="0" applyNumberFormat="1" applyFont="1" applyBorder="1" applyAlignment="1">
      <alignment/>
    </xf>
    <xf numFmtId="37" fontId="4" fillId="0" borderId="0" xfId="0" applyNumberFormat="1" applyFont="1" applyAlignment="1">
      <alignment horizontal="center"/>
    </xf>
    <xf numFmtId="37" fontId="5" fillId="0" borderId="0" xfId="0" applyNumberFormat="1" applyFont="1" applyBorder="1" applyAlignment="1">
      <alignment horizontal="center"/>
    </xf>
    <xf numFmtId="14" fontId="5" fillId="0" borderId="0" xfId="0" applyNumberFormat="1" applyFont="1" applyBorder="1" applyAlignment="1">
      <alignment horizontal="center"/>
    </xf>
    <xf numFmtId="37" fontId="6" fillId="0" borderId="0" xfId="0" applyNumberFormat="1" applyFont="1" applyAlignment="1">
      <alignment horizontal="center"/>
    </xf>
    <xf numFmtId="37" fontId="5" fillId="0" borderId="0" xfId="0" applyNumberFormat="1" applyFont="1" applyAlignment="1">
      <alignment horizontal="center"/>
    </xf>
    <xf numFmtId="0" fontId="8" fillId="2" borderId="0" xfId="0" applyFont="1" applyFill="1" applyAlignment="1">
      <alignment horizontal="center"/>
    </xf>
    <xf numFmtId="37" fontId="3" fillId="0" borderId="0" xfId="0" applyNumberFormat="1" applyFont="1" applyAlignment="1">
      <alignment horizontal="center"/>
    </xf>
    <xf numFmtId="37" fontId="5" fillId="0" borderId="0" xfId="15"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externalLink" Target="externalLinks/externalLink1.xml" /><Relationship Id="rId7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Data%20Paul\Documents\insolv%20report\insolv%20report\indus%20report\premiumr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is"/>
      <sheetName val="Premiu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1.625" style="7" bestFit="1" customWidth="1"/>
    <col min="4" max="4" width="8.1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s="4" t="s">
        <v>0</v>
      </c>
      <c r="B1" s="122" t="s">
        <v>105</v>
      </c>
      <c r="C1" s="122"/>
      <c r="D1" s="122"/>
      <c r="E1" s="122"/>
      <c r="F1" s="122"/>
    </row>
    <row r="2" ht="12.75">
      <c r="A2" s="4" t="s">
        <v>0</v>
      </c>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2132059.160424934</v>
      </c>
      <c r="C6" s="6">
        <v>1167341.9030836183</v>
      </c>
      <c r="D6" s="6">
        <v>10252.133158115155</v>
      </c>
      <c r="E6" s="6">
        <v>0</v>
      </c>
      <c r="F6" s="6">
        <f aca="true" t="shared" si="0" ref="F6:F21">SUM(B6:E6)</f>
        <v>3309653.1966666672</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4246637</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184815.19666666666</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-529679</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713876</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937602</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3309653.1966666663</v>
      </c>
    </row>
    <row r="26" spans="1:9" ht="12.75">
      <c r="A26" s="36" t="s">
        <v>41</v>
      </c>
      <c r="B26" s="6">
        <v>0</v>
      </c>
      <c r="C26" s="6">
        <v>0</v>
      </c>
      <c r="D26" s="6">
        <v>0</v>
      </c>
      <c r="E26" s="6">
        <v>0</v>
      </c>
      <c r="F26" s="6">
        <f t="shared" si="1"/>
        <v>0</v>
      </c>
      <c r="H26" s="7" t="s">
        <v>42</v>
      </c>
      <c r="I26" s="8">
        <f>+F60</f>
        <v>3309653.1966666672</v>
      </c>
    </row>
    <row r="27" spans="1:9" ht="12.75">
      <c r="A27" s="36" t="s">
        <v>43</v>
      </c>
      <c r="B27" s="6">
        <v>0</v>
      </c>
      <c r="C27" s="6">
        <v>0</v>
      </c>
      <c r="D27" s="6">
        <v>0</v>
      </c>
      <c r="E27" s="6">
        <v>0</v>
      </c>
      <c r="F27" s="6">
        <f t="shared" si="1"/>
        <v>0</v>
      </c>
      <c r="I27" s="6"/>
    </row>
    <row r="28" spans="1:9" ht="12.75">
      <c r="A28" s="36" t="s">
        <v>44</v>
      </c>
      <c r="B28" s="6">
        <v>0</v>
      </c>
      <c r="C28" s="6">
        <v>0</v>
      </c>
      <c r="D28" s="6">
        <v>0</v>
      </c>
      <c r="E28" s="6">
        <v>0</v>
      </c>
      <c r="F28" s="6">
        <f t="shared" si="1"/>
        <v>0</v>
      </c>
      <c r="I28" s="6"/>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2132059.160424934</v>
      </c>
      <c r="C60" s="6">
        <f>SUM(C6:C58)</f>
        <v>1167341.9030836183</v>
      </c>
      <c r="D60" s="6">
        <f>SUM(D6:D58)</f>
        <v>10252.133158115155</v>
      </c>
      <c r="E60" s="6">
        <f>SUM(E6:E58)</f>
        <v>0</v>
      </c>
      <c r="F60" s="6">
        <f>SUM(F6:F58)</f>
        <v>3309653.1966666672</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00390625" style="7" customWidth="1"/>
    <col min="3" max="3" width="11.625" style="7" bestFit="1" customWidth="1"/>
    <col min="4" max="4" width="11.50390625" style="7"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278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1303.1800523100255</v>
      </c>
      <c r="C8" s="6">
        <v>0</v>
      </c>
      <c r="D8" s="6">
        <v>54160.054093797546</v>
      </c>
      <c r="E8" s="6">
        <v>0</v>
      </c>
      <c r="F8" s="6">
        <f t="shared" si="0"/>
        <v>55463.23414610757</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4001228</v>
      </c>
    </row>
    <row r="11" spans="1:6" ht="12.75">
      <c r="A11" s="36" t="s">
        <v>14</v>
      </c>
      <c r="B11" s="6">
        <v>201.0811220836439</v>
      </c>
      <c r="C11" s="6">
        <v>0</v>
      </c>
      <c r="D11" s="6">
        <v>8330.660139809472</v>
      </c>
      <c r="E11" s="6">
        <v>0</v>
      </c>
      <c r="F11" s="6">
        <f t="shared" si="0"/>
        <v>8531.741261893116</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6131540</v>
      </c>
    </row>
    <row r="14" spans="1:9" ht="12.75">
      <c r="A14" s="36" t="s">
        <v>19</v>
      </c>
      <c r="B14" s="6">
        <v>0</v>
      </c>
      <c r="C14" s="6">
        <v>0</v>
      </c>
      <c r="D14" s="6">
        <v>0</v>
      </c>
      <c r="E14" s="6">
        <v>0</v>
      </c>
      <c r="F14" s="6">
        <f t="shared" si="0"/>
        <v>0</v>
      </c>
      <c r="H14" s="7" t="s">
        <v>20</v>
      </c>
      <c r="I14" s="8">
        <v>584867</v>
      </c>
    </row>
    <row r="15" spans="1:9" ht="12.75">
      <c r="A15" s="36" t="s">
        <v>21</v>
      </c>
      <c r="B15" s="6">
        <v>-93.61147478098309</v>
      </c>
      <c r="C15" s="6">
        <v>0</v>
      </c>
      <c r="D15" s="6">
        <v>244583.45314528333</v>
      </c>
      <c r="E15" s="6">
        <v>0</v>
      </c>
      <c r="F15" s="6">
        <f t="shared" si="0"/>
        <v>244489.84167050236</v>
      </c>
      <c r="H15" s="7" t="s">
        <v>22</v>
      </c>
      <c r="I15" s="8">
        <v>3798818.27</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0</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11342.34872649061</v>
      </c>
      <c r="C24" s="6">
        <v>0</v>
      </c>
      <c r="D24" s="6">
        <v>3604213.275163158</v>
      </c>
      <c r="E24" s="6">
        <v>0</v>
      </c>
      <c r="F24" s="6">
        <f t="shared" si="0"/>
        <v>3615555.6238896484</v>
      </c>
    </row>
    <row r="25" spans="1:9" ht="12.75">
      <c r="A25" s="36" t="s">
        <v>39</v>
      </c>
      <c r="B25" s="6">
        <v>0</v>
      </c>
      <c r="C25" s="6">
        <v>0</v>
      </c>
      <c r="D25" s="6">
        <v>0</v>
      </c>
      <c r="E25" s="6">
        <v>0</v>
      </c>
      <c r="F25" s="6">
        <f t="shared" si="0"/>
        <v>0</v>
      </c>
      <c r="H25" s="7" t="s">
        <v>40</v>
      </c>
      <c r="I25" s="8">
        <f>SUM(I10:I15)-SUM(I18:I23)</f>
        <v>14516453.27</v>
      </c>
    </row>
    <row r="26" spans="1:9" ht="12.75">
      <c r="A26" s="36" t="s">
        <v>41</v>
      </c>
      <c r="B26" s="6">
        <v>0</v>
      </c>
      <c r="C26" s="6">
        <v>0</v>
      </c>
      <c r="D26" s="6">
        <v>0</v>
      </c>
      <c r="E26" s="6">
        <v>0</v>
      </c>
      <c r="F26" s="6">
        <f t="shared" si="0"/>
        <v>0</v>
      </c>
      <c r="H26" s="7" t="s">
        <v>42</v>
      </c>
      <c r="I26" s="8">
        <f>+F60</f>
        <v>14516453.270000001</v>
      </c>
    </row>
    <row r="27" spans="1:6" ht="12.75">
      <c r="A27" s="36" t="s">
        <v>43</v>
      </c>
      <c r="B27" s="6">
        <v>0</v>
      </c>
      <c r="C27" s="6">
        <v>0</v>
      </c>
      <c r="D27" s="6">
        <v>0</v>
      </c>
      <c r="E27" s="6">
        <v>0</v>
      </c>
      <c r="F27" s="6">
        <f t="shared" si="0"/>
        <v>0</v>
      </c>
    </row>
    <row r="28" spans="1:6" ht="12.75">
      <c r="A28" s="36" t="s">
        <v>44</v>
      </c>
      <c r="B28" s="6">
        <v>0</v>
      </c>
      <c r="C28" s="6">
        <v>0</v>
      </c>
      <c r="D28" s="6">
        <v>0</v>
      </c>
      <c r="E28" s="6">
        <v>0</v>
      </c>
      <c r="F28" s="6">
        <f t="shared" si="0"/>
        <v>0</v>
      </c>
    </row>
    <row r="29" spans="1:6" ht="12.75">
      <c r="A29" s="36" t="s">
        <v>45</v>
      </c>
      <c r="B29" s="6">
        <v>0</v>
      </c>
      <c r="C29" s="6">
        <v>0</v>
      </c>
      <c r="D29" s="6">
        <v>0</v>
      </c>
      <c r="E29" s="6">
        <v>0</v>
      </c>
      <c r="F29" s="6">
        <f t="shared" si="0"/>
        <v>0</v>
      </c>
    </row>
    <row r="30" spans="1:6" ht="12.75">
      <c r="A30" s="36" t="s">
        <v>46</v>
      </c>
      <c r="B30" s="6">
        <v>0</v>
      </c>
      <c r="C30" s="6">
        <v>0</v>
      </c>
      <c r="D30" s="6">
        <v>0</v>
      </c>
      <c r="E30" s="6">
        <v>0</v>
      </c>
      <c r="F30" s="6">
        <f t="shared" si="0"/>
        <v>0</v>
      </c>
    </row>
    <row r="31" spans="1:6" ht="12.75">
      <c r="A31" s="36" t="s">
        <v>47</v>
      </c>
      <c r="B31" s="6">
        <v>0</v>
      </c>
      <c r="C31" s="6">
        <v>0</v>
      </c>
      <c r="D31" s="6">
        <v>50192.03686273345</v>
      </c>
      <c r="E31" s="6">
        <v>0</v>
      </c>
      <c r="F31" s="6">
        <f t="shared" si="0"/>
        <v>50192.03686273345</v>
      </c>
    </row>
    <row r="32" spans="1:6" ht="12.75">
      <c r="A32" s="36" t="s">
        <v>48</v>
      </c>
      <c r="B32" s="6">
        <v>0</v>
      </c>
      <c r="C32" s="6">
        <v>0</v>
      </c>
      <c r="D32" s="6">
        <v>869</v>
      </c>
      <c r="E32" s="6">
        <v>0</v>
      </c>
      <c r="F32" s="6">
        <f t="shared" si="0"/>
        <v>869</v>
      </c>
    </row>
    <row r="33" spans="1:6" ht="12.75">
      <c r="A33" s="36" t="s">
        <v>49</v>
      </c>
      <c r="B33" s="6">
        <v>0</v>
      </c>
      <c r="C33" s="6">
        <v>0</v>
      </c>
      <c r="D33" s="6">
        <v>19931.405697060378</v>
      </c>
      <c r="E33" s="6">
        <v>0</v>
      </c>
      <c r="F33" s="6">
        <f t="shared" si="0"/>
        <v>19931.405697060378</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4448.801399187355</v>
      </c>
      <c r="C37" s="6">
        <v>0</v>
      </c>
      <c r="D37" s="6">
        <v>44370.9775657979</v>
      </c>
      <c r="E37" s="6">
        <v>0</v>
      </c>
      <c r="F37" s="6">
        <f t="shared" si="0"/>
        <v>48819.77896498525</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6885.6076919360385</v>
      </c>
      <c r="E40" s="6">
        <v>0</v>
      </c>
      <c r="F40" s="6">
        <f t="shared" si="0"/>
        <v>6885.6076919360385</v>
      </c>
    </row>
    <row r="41" spans="1:6" ht="12.75">
      <c r="A41" s="36" t="s">
        <v>57</v>
      </c>
      <c r="B41" s="6">
        <v>0</v>
      </c>
      <c r="C41" s="6">
        <v>0</v>
      </c>
      <c r="D41" s="6">
        <v>0</v>
      </c>
      <c r="E41" s="6">
        <v>0</v>
      </c>
      <c r="F41" s="6">
        <f t="shared" si="0"/>
        <v>0</v>
      </c>
    </row>
    <row r="42" spans="1:6" ht="12.75">
      <c r="A42" s="36" t="s">
        <v>58</v>
      </c>
      <c r="B42" s="6">
        <v>3565.1981354059108</v>
      </c>
      <c r="C42" s="6">
        <v>0</v>
      </c>
      <c r="D42" s="6">
        <v>461016.33031687455</v>
      </c>
      <c r="E42" s="6">
        <v>0</v>
      </c>
      <c r="F42" s="6">
        <f t="shared" si="0"/>
        <v>464581.52845228044</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7584.609672716739</v>
      </c>
      <c r="E48" s="6">
        <v>0</v>
      </c>
      <c r="F48" s="6">
        <f t="shared" si="0"/>
        <v>7584.609672716739</v>
      </c>
    </row>
    <row r="49" spans="1:6" ht="12.75">
      <c r="A49" s="36" t="s">
        <v>65</v>
      </c>
      <c r="B49" s="6">
        <v>0</v>
      </c>
      <c r="C49" s="6">
        <v>0</v>
      </c>
      <c r="D49" s="6">
        <v>0</v>
      </c>
      <c r="E49" s="6">
        <v>0</v>
      </c>
      <c r="F49" s="6">
        <f t="shared" si="0"/>
        <v>0</v>
      </c>
    </row>
    <row r="50" spans="1:6" ht="12.75">
      <c r="A50" s="36" t="s">
        <v>66</v>
      </c>
      <c r="B50" s="6">
        <v>229780.79768401713</v>
      </c>
      <c r="C50" s="6">
        <v>0</v>
      </c>
      <c r="D50" s="6">
        <v>9742643.35083683</v>
      </c>
      <c r="E50" s="6">
        <v>0</v>
      </c>
      <c r="F50" s="6">
        <f t="shared" si="0"/>
        <v>9972424.148520848</v>
      </c>
    </row>
    <row r="51" spans="1:6" ht="12.75">
      <c r="A51" s="36" t="s">
        <v>67</v>
      </c>
      <c r="B51" s="6">
        <v>0</v>
      </c>
      <c r="C51" s="6">
        <v>0</v>
      </c>
      <c r="D51" s="6">
        <v>21124.713169289076</v>
      </c>
      <c r="E51" s="6">
        <v>0</v>
      </c>
      <c r="F51" s="6">
        <f t="shared" si="0"/>
        <v>21124.713169289076</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250547.79564471368</v>
      </c>
      <c r="C60" s="6">
        <f>SUM(C6:C58)</f>
        <v>0</v>
      </c>
      <c r="D60" s="6">
        <f>SUM(D6:D58)</f>
        <v>14265905.474355286</v>
      </c>
      <c r="E60" s="6">
        <f>SUM(E6:E58)</f>
        <v>0</v>
      </c>
      <c r="F60" s="6">
        <f>SUM(F6:F58)</f>
        <v>14516453.270000001</v>
      </c>
    </row>
  </sheetData>
  <mergeCells count="1">
    <mergeCell ref="B1:F1"/>
  </mergeCells>
  <printOptions horizontalCentered="1" verticalCentered="1"/>
  <pageMargins left="0.5" right="0.5" top="0" bottom="0" header="0.5" footer="0.5"/>
  <pageSetup fitToHeight="1" fitToWidth="1" horizontalDpi="600" verticalDpi="600" orientation="portrait" scale="76"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customWidth="1"/>
    <col min="3" max="3" width="11.625" style="7" customWidth="1"/>
    <col min="4" max="4" width="12.125" style="7" customWidth="1"/>
    <col min="5" max="5" width="14.50390625" style="7" customWidth="1"/>
    <col min="6" max="6" width="12.125" style="7" customWidth="1"/>
    <col min="7" max="7" width="2.625" style="7" customWidth="1"/>
    <col min="8" max="8" width="28.125" style="7" bestFit="1" customWidth="1"/>
    <col min="9" max="9" width="12.125" style="8" bestFit="1" customWidth="1"/>
    <col min="10" max="16384" width="10.625" style="7" customWidth="1"/>
  </cols>
  <sheetData>
    <row r="1" spans="1:6" ht="12.75">
      <c r="A1"/>
      <c r="B1" s="122" t="s">
        <v>237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140902.17638522678</v>
      </c>
      <c r="E6" s="6">
        <v>0</v>
      </c>
      <c r="F6" s="6">
        <f aca="true" t="shared" si="0" ref="F6:F53">SUM(B6:E6)</f>
        <v>140902.17638522678</v>
      </c>
      <c r="H6" s="7" t="s">
        <v>8</v>
      </c>
      <c r="I6" s="8" t="s">
        <v>0</v>
      </c>
    </row>
    <row r="7" spans="1:6" ht="12" customHeight="1">
      <c r="A7" s="36" t="s">
        <v>9</v>
      </c>
      <c r="B7" s="6">
        <v>0</v>
      </c>
      <c r="C7" s="6">
        <v>0</v>
      </c>
      <c r="D7" s="6">
        <v>90.01901095283756</v>
      </c>
      <c r="E7" s="6">
        <v>0</v>
      </c>
      <c r="F7" s="6">
        <f t="shared" si="0"/>
        <v>90.01901095283756</v>
      </c>
    </row>
    <row r="8" spans="1:9" ht="12.75">
      <c r="A8" s="36" t="s">
        <v>10</v>
      </c>
      <c r="B8" s="6">
        <v>0</v>
      </c>
      <c r="C8" s="6">
        <v>0</v>
      </c>
      <c r="D8" s="6">
        <v>398940.4316318545</v>
      </c>
      <c r="E8" s="6">
        <v>0</v>
      </c>
      <c r="F8" s="6">
        <f t="shared" si="0"/>
        <v>398940.4316318545</v>
      </c>
      <c r="H8" s="7" t="s">
        <v>0</v>
      </c>
      <c r="I8" s="8" t="s">
        <v>0</v>
      </c>
    </row>
    <row r="9" spans="1:9" ht="12.75">
      <c r="A9" s="36" t="s">
        <v>11</v>
      </c>
      <c r="B9" s="6">
        <v>0</v>
      </c>
      <c r="C9" s="6">
        <v>0</v>
      </c>
      <c r="D9" s="6">
        <v>132733.96217384876</v>
      </c>
      <c r="E9" s="6">
        <v>0</v>
      </c>
      <c r="F9" s="6">
        <f t="shared" si="0"/>
        <v>132733.96217384876</v>
      </c>
      <c r="H9" s="7" t="s">
        <v>0</v>
      </c>
      <c r="I9" s="8" t="s">
        <v>0</v>
      </c>
    </row>
    <row r="10" spans="1:9" ht="12.75">
      <c r="A10" s="36" t="s">
        <v>12</v>
      </c>
      <c r="B10" s="6">
        <v>0</v>
      </c>
      <c r="C10" s="6">
        <v>0</v>
      </c>
      <c r="D10" s="6">
        <v>2855414.6816352988</v>
      </c>
      <c r="E10" s="6">
        <v>0</v>
      </c>
      <c r="F10" s="6">
        <f t="shared" si="0"/>
        <v>2855414.6816352988</v>
      </c>
      <c r="H10" s="7" t="s">
        <v>13</v>
      </c>
      <c r="I10" s="8">
        <v>19162384.538204104</v>
      </c>
    </row>
    <row r="11" spans="1:6" ht="12.75">
      <c r="A11" s="36" t="s">
        <v>14</v>
      </c>
      <c r="B11" s="6">
        <v>0</v>
      </c>
      <c r="C11" s="6">
        <v>0</v>
      </c>
      <c r="D11" s="6">
        <v>125987.06093387201</v>
      </c>
      <c r="E11" s="6">
        <v>0</v>
      </c>
      <c r="F11" s="6">
        <f t="shared" si="0"/>
        <v>125987.06093387201</v>
      </c>
    </row>
    <row r="12" spans="1:8" ht="12.75">
      <c r="A12" s="36" t="s">
        <v>15</v>
      </c>
      <c r="B12" s="6">
        <v>0</v>
      </c>
      <c r="C12" s="6">
        <v>0</v>
      </c>
      <c r="D12" s="6">
        <v>11213.73080801229</v>
      </c>
      <c r="E12" s="6">
        <v>0</v>
      </c>
      <c r="F12" s="6">
        <f t="shared" si="0"/>
        <v>11213.73080801229</v>
      </c>
      <c r="H12" s="7" t="s">
        <v>16</v>
      </c>
    </row>
    <row r="13" spans="1:9" ht="12.75">
      <c r="A13" s="36" t="s">
        <v>17</v>
      </c>
      <c r="B13" s="6">
        <v>0</v>
      </c>
      <c r="C13" s="6">
        <v>0</v>
      </c>
      <c r="D13" s="6">
        <v>-29785.7146098215</v>
      </c>
      <c r="E13" s="6">
        <v>0</v>
      </c>
      <c r="F13" s="6">
        <f t="shared" si="0"/>
        <v>-29785.7146098215</v>
      </c>
      <c r="H13" s="7" t="s">
        <v>18</v>
      </c>
      <c r="I13" s="8">
        <v>41580577.440000005</v>
      </c>
    </row>
    <row r="14" spans="1:9" ht="12.75">
      <c r="A14" s="36" t="s">
        <v>19</v>
      </c>
      <c r="B14" s="6">
        <v>0</v>
      </c>
      <c r="C14" s="6">
        <v>0</v>
      </c>
      <c r="D14" s="6">
        <v>-8547.82416757389</v>
      </c>
      <c r="E14" s="6">
        <v>0</v>
      </c>
      <c r="F14" s="6">
        <f t="shared" si="0"/>
        <v>-8547.82416757389</v>
      </c>
      <c r="H14" s="7" t="s">
        <v>20</v>
      </c>
      <c r="I14" s="8">
        <v>3742009.03</v>
      </c>
    </row>
    <row r="15" spans="1:9" ht="12.75">
      <c r="A15" s="36" t="s">
        <v>21</v>
      </c>
      <c r="B15" s="6">
        <v>0</v>
      </c>
      <c r="C15" s="6">
        <v>0</v>
      </c>
      <c r="D15" s="6">
        <v>1322288.1835114276</v>
      </c>
      <c r="E15" s="6">
        <v>0</v>
      </c>
      <c r="F15" s="6">
        <f t="shared" si="0"/>
        <v>1322288.1835114276</v>
      </c>
      <c r="H15" s="7" t="s">
        <v>22</v>
      </c>
      <c r="I15" s="8">
        <v>2258232.91</v>
      </c>
    </row>
    <row r="16" spans="1:6" ht="12.75">
      <c r="A16" s="36" t="s">
        <v>23</v>
      </c>
      <c r="B16" s="6">
        <v>0</v>
      </c>
      <c r="C16" s="6">
        <v>0</v>
      </c>
      <c r="D16" s="6">
        <v>206862.4787962935</v>
      </c>
      <c r="E16" s="6">
        <v>0</v>
      </c>
      <c r="F16" s="6">
        <f t="shared" si="0"/>
        <v>206862.4787962935</v>
      </c>
    </row>
    <row r="17" spans="1:8" ht="12.75">
      <c r="A17" s="36" t="s">
        <v>24</v>
      </c>
      <c r="B17" s="6">
        <v>0</v>
      </c>
      <c r="C17" s="6">
        <v>0</v>
      </c>
      <c r="D17" s="6">
        <v>-41973.951302732865</v>
      </c>
      <c r="E17" s="6">
        <v>0</v>
      </c>
      <c r="F17" s="6">
        <f t="shared" si="0"/>
        <v>-41973.951302732865</v>
      </c>
      <c r="H17" s="7" t="s">
        <v>25</v>
      </c>
    </row>
    <row r="18" spans="1:9" ht="12.75">
      <c r="A18" s="36" t="s">
        <v>26</v>
      </c>
      <c r="B18" s="6">
        <v>0</v>
      </c>
      <c r="C18" s="6">
        <v>0</v>
      </c>
      <c r="D18" s="6">
        <v>-1360.3320365155814</v>
      </c>
      <c r="E18" s="6">
        <v>0</v>
      </c>
      <c r="F18" s="6">
        <f t="shared" si="0"/>
        <v>-1360.3320365155814</v>
      </c>
      <c r="H18" s="7" t="s">
        <v>27</v>
      </c>
      <c r="I18" s="8">
        <v>19253402.569149315</v>
      </c>
    </row>
    <row r="19" spans="1:9" ht="12.75">
      <c r="A19" s="36" t="s">
        <v>28</v>
      </c>
      <c r="B19" s="6">
        <v>0</v>
      </c>
      <c r="C19" s="6">
        <v>0</v>
      </c>
      <c r="D19" s="6">
        <v>153693.68045141082</v>
      </c>
      <c r="E19" s="6">
        <v>0</v>
      </c>
      <c r="F19" s="6">
        <f t="shared" si="0"/>
        <v>153693.68045141082</v>
      </c>
      <c r="H19" s="7" t="s">
        <v>29</v>
      </c>
      <c r="I19" s="8">
        <v>0</v>
      </c>
    </row>
    <row r="20" spans="1:9" ht="12.75">
      <c r="A20" s="36" t="s">
        <v>30</v>
      </c>
      <c r="B20" s="6">
        <v>0</v>
      </c>
      <c r="C20" s="6">
        <v>0</v>
      </c>
      <c r="D20" s="6">
        <v>231593.6241129376</v>
      </c>
      <c r="E20" s="6">
        <v>0</v>
      </c>
      <c r="F20" s="6">
        <f t="shared" si="0"/>
        <v>231593.6241129376</v>
      </c>
      <c r="H20" s="7" t="s">
        <v>31</v>
      </c>
      <c r="I20" s="8" t="s">
        <v>0</v>
      </c>
    </row>
    <row r="21" spans="1:9" ht="12.75">
      <c r="A21" s="36" t="s">
        <v>32</v>
      </c>
      <c r="B21" s="6">
        <v>0</v>
      </c>
      <c r="C21" s="6">
        <v>0</v>
      </c>
      <c r="D21" s="6">
        <v>-8923.410692139121</v>
      </c>
      <c r="E21" s="6">
        <v>0</v>
      </c>
      <c r="F21" s="6">
        <f t="shared" si="0"/>
        <v>-8923.410692139121</v>
      </c>
      <c r="H21" s="7" t="s">
        <v>33</v>
      </c>
      <c r="I21" s="8">
        <v>0</v>
      </c>
    </row>
    <row r="22" spans="1:9" ht="12.75">
      <c r="A22" s="36" t="s">
        <v>34</v>
      </c>
      <c r="B22" s="6">
        <v>0</v>
      </c>
      <c r="C22" s="6">
        <v>0</v>
      </c>
      <c r="D22" s="6">
        <v>595003.5264324453</v>
      </c>
      <c r="E22" s="6">
        <v>0</v>
      </c>
      <c r="F22" s="6">
        <f t="shared" si="0"/>
        <v>595003.5264324453</v>
      </c>
      <c r="H22" s="7" t="s">
        <v>35</v>
      </c>
      <c r="I22" s="8" t="s">
        <v>0</v>
      </c>
    </row>
    <row r="23" spans="1:9" ht="12.75">
      <c r="A23" s="36" t="s">
        <v>36</v>
      </c>
      <c r="B23" s="6">
        <v>0</v>
      </c>
      <c r="C23" s="6">
        <v>0</v>
      </c>
      <c r="D23" s="6">
        <v>85954.783448264</v>
      </c>
      <c r="E23" s="6">
        <v>0</v>
      </c>
      <c r="F23" s="6">
        <f t="shared" si="0"/>
        <v>85954.783448264</v>
      </c>
      <c r="H23" s="7" t="s">
        <v>37</v>
      </c>
      <c r="I23" s="8">
        <v>39077121.10149656</v>
      </c>
    </row>
    <row r="24" spans="1:6" ht="12.75">
      <c r="A24" s="36" t="s">
        <v>38</v>
      </c>
      <c r="B24" s="6">
        <v>0</v>
      </c>
      <c r="C24" s="6">
        <v>0</v>
      </c>
      <c r="D24" s="6">
        <v>18389.541217308724</v>
      </c>
      <c r="E24" s="6">
        <v>0</v>
      </c>
      <c r="F24" s="6">
        <f t="shared" si="0"/>
        <v>18389.541217308724</v>
      </c>
    </row>
    <row r="25" spans="1:9" ht="12.75">
      <c r="A25" s="36" t="s">
        <v>39</v>
      </c>
      <c r="B25" s="6">
        <v>0</v>
      </c>
      <c r="C25" s="6">
        <v>0</v>
      </c>
      <c r="D25" s="6">
        <v>0</v>
      </c>
      <c r="E25" s="6">
        <v>0</v>
      </c>
      <c r="F25" s="6">
        <f t="shared" si="0"/>
        <v>0</v>
      </c>
      <c r="H25" s="7" t="s">
        <v>40</v>
      </c>
      <c r="I25" s="8">
        <f>SUM(I10:I15)-SUM(I18:I23)</f>
        <v>8412680.247558236</v>
      </c>
    </row>
    <row r="26" spans="1:9" ht="12.75">
      <c r="A26" s="36" t="s">
        <v>41</v>
      </c>
      <c r="B26" s="6">
        <v>0</v>
      </c>
      <c r="C26" s="6">
        <v>0</v>
      </c>
      <c r="D26" s="6">
        <v>18824.47904632784</v>
      </c>
      <c r="E26" s="6">
        <v>0</v>
      </c>
      <c r="F26" s="6">
        <f t="shared" si="0"/>
        <v>18824.47904632784</v>
      </c>
      <c r="H26" s="7" t="s">
        <v>42</v>
      </c>
      <c r="I26" s="8">
        <f>+F60</f>
        <v>8412680.24755823</v>
      </c>
    </row>
    <row r="27" spans="1:6" ht="12.75">
      <c r="A27" s="36" t="s">
        <v>43</v>
      </c>
      <c r="B27" s="6">
        <v>0</v>
      </c>
      <c r="C27" s="6">
        <v>0</v>
      </c>
      <c r="D27" s="6">
        <v>72861.97482244115</v>
      </c>
      <c r="E27" s="6">
        <v>0</v>
      </c>
      <c r="F27" s="6">
        <f t="shared" si="0"/>
        <v>72861.97482244115</v>
      </c>
    </row>
    <row r="28" spans="1:6" ht="12.75">
      <c r="A28" s="36" t="s">
        <v>44</v>
      </c>
      <c r="B28" s="6">
        <v>10961</v>
      </c>
      <c r="C28" s="6">
        <v>0</v>
      </c>
      <c r="D28" s="6">
        <v>-258367.43583550418</v>
      </c>
      <c r="E28" s="6">
        <v>0</v>
      </c>
      <c r="F28" s="6">
        <f t="shared" si="0"/>
        <v>-247406.43583550418</v>
      </c>
    </row>
    <row r="29" spans="1:6" ht="12.75">
      <c r="A29" s="36" t="s">
        <v>45</v>
      </c>
      <c r="B29" s="6">
        <v>0</v>
      </c>
      <c r="C29" s="6">
        <v>0</v>
      </c>
      <c r="D29" s="6">
        <v>-6077.149754121958</v>
      </c>
      <c r="E29" s="6">
        <v>0</v>
      </c>
      <c r="F29" s="6">
        <f t="shared" si="0"/>
        <v>-6077.149754121958</v>
      </c>
    </row>
    <row r="30" spans="1:6" ht="12.75">
      <c r="A30" s="36" t="s">
        <v>46</v>
      </c>
      <c r="B30" s="6">
        <v>0</v>
      </c>
      <c r="C30" s="6">
        <v>0</v>
      </c>
      <c r="D30" s="6">
        <v>167190.15149200615</v>
      </c>
      <c r="E30" s="6">
        <v>0</v>
      </c>
      <c r="F30" s="6">
        <f t="shared" si="0"/>
        <v>167190.15149200615</v>
      </c>
    </row>
    <row r="31" spans="1:6" ht="12.75">
      <c r="A31" s="36" t="s">
        <v>47</v>
      </c>
      <c r="B31" s="6">
        <v>0</v>
      </c>
      <c r="C31" s="6">
        <v>0</v>
      </c>
      <c r="D31" s="6">
        <v>161882.87636847678</v>
      </c>
      <c r="E31" s="6">
        <v>0</v>
      </c>
      <c r="F31" s="6">
        <f t="shared" si="0"/>
        <v>161882.87636847678</v>
      </c>
    </row>
    <row r="32" spans="1:6" ht="12.75">
      <c r="A32" s="36" t="s">
        <v>48</v>
      </c>
      <c r="B32" s="6">
        <v>0</v>
      </c>
      <c r="C32" s="6">
        <v>0</v>
      </c>
      <c r="D32" s="6">
        <v>19579.711268514176</v>
      </c>
      <c r="E32" s="6">
        <v>0</v>
      </c>
      <c r="F32" s="6">
        <f t="shared" si="0"/>
        <v>19579.711268514176</v>
      </c>
    </row>
    <row r="33" spans="1:6" ht="12.75">
      <c r="A33" s="36" t="s">
        <v>49</v>
      </c>
      <c r="B33" s="6">
        <v>0</v>
      </c>
      <c r="C33" s="6">
        <v>0</v>
      </c>
      <c r="D33" s="6">
        <v>-7149.36099309678</v>
      </c>
      <c r="E33" s="6">
        <v>0</v>
      </c>
      <c r="F33" s="6">
        <f t="shared" si="0"/>
        <v>-7149.36099309678</v>
      </c>
    </row>
    <row r="34" spans="1:6" ht="12.75">
      <c r="A34" s="36" t="s">
        <v>50</v>
      </c>
      <c r="B34" s="6">
        <v>0</v>
      </c>
      <c r="C34" s="6">
        <v>0</v>
      </c>
      <c r="D34" s="6">
        <v>137814.89826233278</v>
      </c>
      <c r="E34" s="6">
        <v>0</v>
      </c>
      <c r="F34" s="6">
        <f t="shared" si="0"/>
        <v>137814.89826233278</v>
      </c>
    </row>
    <row r="35" spans="1:6" ht="12.75">
      <c r="A35" s="36" t="s">
        <v>51</v>
      </c>
      <c r="B35" s="6">
        <v>0</v>
      </c>
      <c r="C35" s="6">
        <v>0</v>
      </c>
      <c r="D35" s="6">
        <v>10574.142069437527</v>
      </c>
      <c r="E35" s="6">
        <v>0</v>
      </c>
      <c r="F35" s="6">
        <f t="shared" si="0"/>
        <v>10574.142069437527</v>
      </c>
    </row>
    <row r="36" spans="1:6" ht="12.75">
      <c r="A36" s="36" t="s">
        <v>52</v>
      </c>
      <c r="B36" s="6">
        <v>0</v>
      </c>
      <c r="C36" s="6">
        <v>0</v>
      </c>
      <c r="D36" s="6">
        <v>2573.874693404534</v>
      </c>
      <c r="E36" s="6">
        <v>0</v>
      </c>
      <c r="F36" s="6">
        <f t="shared" si="0"/>
        <v>2573.874693404534</v>
      </c>
    </row>
    <row r="37" spans="1:6" ht="12.75">
      <c r="A37" s="36" t="s">
        <v>53</v>
      </c>
      <c r="B37" s="6">
        <v>0</v>
      </c>
      <c r="C37" s="6">
        <v>0</v>
      </c>
      <c r="D37" s="6">
        <v>-109688.36225547089</v>
      </c>
      <c r="E37" s="6">
        <v>0</v>
      </c>
      <c r="F37" s="6">
        <f t="shared" si="0"/>
        <v>-109688.36225547089</v>
      </c>
    </row>
    <row r="38" spans="1:6" ht="12.75">
      <c r="A38" s="36" t="s">
        <v>54</v>
      </c>
      <c r="B38" s="6">
        <v>0</v>
      </c>
      <c r="C38" s="6">
        <v>0</v>
      </c>
      <c r="D38" s="6">
        <v>0</v>
      </c>
      <c r="E38" s="6">
        <v>0</v>
      </c>
      <c r="F38" s="6">
        <f t="shared" si="0"/>
        <v>0</v>
      </c>
    </row>
    <row r="39" spans="1:6" ht="12.75">
      <c r="A39" s="36" t="s">
        <v>55</v>
      </c>
      <c r="B39" s="6">
        <v>0</v>
      </c>
      <c r="C39" s="6">
        <v>0</v>
      </c>
      <c r="D39" s="6">
        <v>221488.69207098358</v>
      </c>
      <c r="E39" s="6">
        <v>0</v>
      </c>
      <c r="F39" s="6">
        <f t="shared" si="0"/>
        <v>221488.69207098358</v>
      </c>
    </row>
    <row r="40" spans="1:6" ht="12.75">
      <c r="A40" s="36" t="s">
        <v>56</v>
      </c>
      <c r="B40" s="6">
        <v>0</v>
      </c>
      <c r="C40" s="6">
        <v>0</v>
      </c>
      <c r="D40" s="6">
        <v>2185.519392691688</v>
      </c>
      <c r="E40" s="6">
        <v>0</v>
      </c>
      <c r="F40" s="6">
        <f t="shared" si="0"/>
        <v>2185.519392691688</v>
      </c>
    </row>
    <row r="41" spans="1:6" ht="12.75">
      <c r="A41" s="36" t="s">
        <v>57</v>
      </c>
      <c r="B41" s="6">
        <v>0</v>
      </c>
      <c r="C41" s="6">
        <v>0</v>
      </c>
      <c r="D41" s="6">
        <v>131808.14970175736</v>
      </c>
      <c r="E41" s="6">
        <v>0</v>
      </c>
      <c r="F41" s="6">
        <f t="shared" si="0"/>
        <v>131808.14970175736</v>
      </c>
    </row>
    <row r="42" spans="1:6" ht="12.75">
      <c r="A42" s="36" t="s">
        <v>58</v>
      </c>
      <c r="B42" s="6">
        <v>0</v>
      </c>
      <c r="C42" s="6">
        <v>0</v>
      </c>
      <c r="D42" s="6">
        <v>270448.96576914005</v>
      </c>
      <c r="E42" s="6">
        <v>0</v>
      </c>
      <c r="F42" s="6">
        <f t="shared" si="0"/>
        <v>270448.96576914005</v>
      </c>
    </row>
    <row r="43" spans="1:6" ht="12.75">
      <c r="A43" s="36" t="s">
        <v>59</v>
      </c>
      <c r="B43" s="6">
        <v>0</v>
      </c>
      <c r="C43" s="6">
        <v>0</v>
      </c>
      <c r="D43" s="6">
        <v>135194.005356198</v>
      </c>
      <c r="E43" s="6">
        <v>0</v>
      </c>
      <c r="F43" s="6">
        <f t="shared" si="0"/>
        <v>135194.005356198</v>
      </c>
    </row>
    <row r="44" spans="1:6" ht="12.75">
      <c r="A44" s="36" t="s">
        <v>60</v>
      </c>
      <c r="B44" s="6">
        <v>0</v>
      </c>
      <c r="C44" s="6">
        <v>0</v>
      </c>
      <c r="D44" s="6">
        <v>61372.025470600405</v>
      </c>
      <c r="E44" s="6">
        <v>0</v>
      </c>
      <c r="F44" s="6">
        <f t="shared" si="0"/>
        <v>61372.025470600405</v>
      </c>
    </row>
    <row r="45" spans="1:6" ht="12.75">
      <c r="A45" s="36" t="s">
        <v>61</v>
      </c>
      <c r="B45" s="6">
        <v>0</v>
      </c>
      <c r="C45" s="6">
        <v>0</v>
      </c>
      <c r="D45" s="6">
        <v>-3460.005116508688</v>
      </c>
      <c r="E45" s="6">
        <v>0</v>
      </c>
      <c r="F45" s="6">
        <f t="shared" si="0"/>
        <v>-3460.005116508688</v>
      </c>
    </row>
    <row r="46" spans="1:6" ht="12.75">
      <c r="A46" s="36" t="s">
        <v>62</v>
      </c>
      <c r="B46" s="6">
        <v>0</v>
      </c>
      <c r="C46" s="6">
        <v>0</v>
      </c>
      <c r="D46" s="6">
        <v>0</v>
      </c>
      <c r="E46" s="6">
        <v>0</v>
      </c>
      <c r="F46" s="6">
        <f t="shared" si="0"/>
        <v>0</v>
      </c>
    </row>
    <row r="47" spans="1:6" ht="12.75">
      <c r="A47" s="36" t="s">
        <v>63</v>
      </c>
      <c r="B47" s="6">
        <v>4801</v>
      </c>
      <c r="C47" s="6">
        <v>0</v>
      </c>
      <c r="D47" s="6">
        <v>303126.6436909046</v>
      </c>
      <c r="E47" s="6">
        <v>0</v>
      </c>
      <c r="F47" s="6">
        <f t="shared" si="0"/>
        <v>307927.6436909046</v>
      </c>
    </row>
    <row r="48" spans="1:6" ht="12.75">
      <c r="A48" s="36" t="s">
        <v>64</v>
      </c>
      <c r="B48" s="6">
        <v>0</v>
      </c>
      <c r="C48" s="6">
        <v>0</v>
      </c>
      <c r="D48" s="6">
        <v>-19890.510584869327</v>
      </c>
      <c r="E48" s="6">
        <v>0</v>
      </c>
      <c r="F48" s="6">
        <f t="shared" si="0"/>
        <v>-19890.510584869327</v>
      </c>
    </row>
    <row r="49" spans="1:6" ht="12.75">
      <c r="A49" s="36" t="s">
        <v>65</v>
      </c>
      <c r="B49" s="6">
        <v>0</v>
      </c>
      <c r="C49" s="6">
        <v>0</v>
      </c>
      <c r="D49" s="6">
        <v>231650.8085445637</v>
      </c>
      <c r="E49" s="6">
        <v>0</v>
      </c>
      <c r="F49" s="6">
        <f t="shared" si="0"/>
        <v>231650.8085445637</v>
      </c>
    </row>
    <row r="50" spans="1:6" ht="12.75">
      <c r="A50" s="36" t="s">
        <v>66</v>
      </c>
      <c r="B50" s="6">
        <v>0</v>
      </c>
      <c r="C50" s="6">
        <v>0</v>
      </c>
      <c r="D50" s="6">
        <v>559639.5496926978</v>
      </c>
      <c r="E50" s="6">
        <v>0</v>
      </c>
      <c r="F50" s="6">
        <f t="shared" si="0"/>
        <v>559639.5496926978</v>
      </c>
    </row>
    <row r="51" spans="1:6" ht="12.75">
      <c r="A51" s="36" t="s">
        <v>67</v>
      </c>
      <c r="B51" s="6">
        <v>0</v>
      </c>
      <c r="C51" s="6">
        <v>0</v>
      </c>
      <c r="D51" s="6">
        <v>-24386.36273969215</v>
      </c>
      <c r="E51" s="6">
        <v>0</v>
      </c>
      <c r="F51" s="6">
        <f t="shared" si="0"/>
        <v>-24386.36273969215</v>
      </c>
    </row>
    <row r="52" spans="1:6" ht="12.75">
      <c r="A52" s="36" t="s">
        <v>68</v>
      </c>
      <c r="B52" s="6">
        <v>0</v>
      </c>
      <c r="C52" s="6">
        <v>0</v>
      </c>
      <c r="D52" s="6">
        <v>24515.392518186673</v>
      </c>
      <c r="E52" s="6">
        <v>0</v>
      </c>
      <c r="F52" s="6">
        <f t="shared" si="0"/>
        <v>24515.392518186673</v>
      </c>
    </row>
    <row r="53" spans="1:6" ht="12.75">
      <c r="A53" s="36" t="s">
        <v>69</v>
      </c>
      <c r="B53" s="6">
        <v>0</v>
      </c>
      <c r="C53" s="6">
        <v>0</v>
      </c>
      <c r="D53" s="6">
        <v>73109.61379921506</v>
      </c>
      <c r="E53" s="6">
        <v>0</v>
      </c>
      <c r="F53" s="6">
        <f t="shared" si="0"/>
        <v>73109.61379921506</v>
      </c>
    </row>
    <row r="54" spans="1:6" ht="12.75">
      <c r="A54" s="36" t="s">
        <v>70</v>
      </c>
      <c r="B54" s="6">
        <v>0</v>
      </c>
      <c r="C54" s="6">
        <v>0</v>
      </c>
      <c r="D54" s="6">
        <v>92407.16623633879</v>
      </c>
      <c r="E54" s="6">
        <v>0</v>
      </c>
      <c r="F54" s="6">
        <f>SUM(B54:E54)</f>
        <v>92407.16623633879</v>
      </c>
    </row>
    <row r="55" spans="1:6" ht="12.75">
      <c r="A55" s="36" t="s">
        <v>71</v>
      </c>
      <c r="B55" s="6">
        <v>0</v>
      </c>
      <c r="C55" s="6">
        <v>0</v>
      </c>
      <c r="D55" s="6">
        <v>23391.518926438002</v>
      </c>
      <c r="E55" s="6">
        <v>0</v>
      </c>
      <c r="F55" s="6">
        <f>SUM(B55:E55)</f>
        <v>23391.518926438002</v>
      </c>
    </row>
    <row r="56" spans="1:6" ht="12.75">
      <c r="A56" s="36" t="s">
        <v>72</v>
      </c>
      <c r="B56" s="6">
        <v>0</v>
      </c>
      <c r="C56" s="6">
        <v>0</v>
      </c>
      <c r="D56" s="6">
        <v>-87547.90749531327</v>
      </c>
      <c r="E56" s="6">
        <v>0</v>
      </c>
      <c r="F56" s="6">
        <f>SUM(B56:E56)</f>
        <v>-87547.90749531327</v>
      </c>
    </row>
    <row r="57" spans="1:6" ht="12.75">
      <c r="A57" s="36" t="s">
        <v>73</v>
      </c>
      <c r="B57" s="6">
        <v>0</v>
      </c>
      <c r="C57" s="6">
        <v>0</v>
      </c>
      <c r="D57" s="6">
        <v>-10176.024600219731</v>
      </c>
      <c r="E57" s="6">
        <v>0</v>
      </c>
      <c r="F57" s="6">
        <f>SUM(B57:E57)</f>
        <v>-10176.024600219731</v>
      </c>
    </row>
    <row r="58" spans="1:6" ht="12.75">
      <c r="A58" s="36" t="s">
        <v>74</v>
      </c>
      <c r="B58" s="6">
        <v>1</v>
      </c>
      <c r="C58" s="6">
        <v>0</v>
      </c>
      <c r="D58" s="6">
        <v>13543.559999996796</v>
      </c>
      <c r="E58" s="6">
        <v>0</v>
      </c>
      <c r="F58" s="6">
        <f>SUM(B58:E58)</f>
        <v>13544.559999996796</v>
      </c>
    </row>
    <row r="59" spans="1:6" ht="12.75">
      <c r="A59" s="36" t="s">
        <v>0</v>
      </c>
      <c r="B59" s="6"/>
      <c r="C59" s="6"/>
      <c r="D59" s="6"/>
      <c r="E59" s="6"/>
      <c r="F59" s="6"/>
    </row>
    <row r="60" spans="1:6" ht="12.75">
      <c r="A60" s="36" t="s">
        <v>6</v>
      </c>
      <c r="B60" s="6">
        <f>SUM(B6:B58)</f>
        <v>15763</v>
      </c>
      <c r="C60" s="6">
        <f>SUM(C6:C58)</f>
        <v>0</v>
      </c>
      <c r="D60" s="6">
        <f>SUM(D6:D58)</f>
        <v>8396917.247558229</v>
      </c>
      <c r="E60" s="6">
        <f>SUM(E6:E58)</f>
        <v>0</v>
      </c>
      <c r="F60" s="6">
        <f>SUM(F6:F58)</f>
        <v>8412680.24755823</v>
      </c>
    </row>
  </sheetData>
  <mergeCells count="1">
    <mergeCell ref="B1:F1"/>
  </mergeCells>
  <printOptions horizontalCentered="1" verticalCentered="1"/>
  <pageMargins left="0.5" right="0.5" top="0" bottom="0" header="0.5" footer="0.5"/>
  <pageSetup fitToHeight="1" fitToWidth="1" horizontalDpi="600" verticalDpi="600" orientation="portrait" scale="75"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8.1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101</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897.3939021807705</v>
      </c>
      <c r="C6" s="6">
        <v>413605.0911053202</v>
      </c>
      <c r="D6" s="6">
        <v>0</v>
      </c>
      <c r="E6" s="6">
        <v>0</v>
      </c>
      <c r="F6" s="6">
        <f aca="true" t="shared" si="0" ref="F6:F21">SUM(B6:E6)</f>
        <v>414502.485007501</v>
      </c>
      <c r="H6" s="7" t="s">
        <v>8</v>
      </c>
      <c r="I6" s="8" t="s">
        <v>0</v>
      </c>
    </row>
    <row r="7" spans="1:6" ht="12" customHeight="1">
      <c r="A7" s="36" t="s">
        <v>9</v>
      </c>
      <c r="B7" s="6">
        <v>0</v>
      </c>
      <c r="C7" s="6">
        <v>0</v>
      </c>
      <c r="D7" s="6">
        <v>0</v>
      </c>
      <c r="E7" s="6">
        <v>0</v>
      </c>
      <c r="F7" s="6">
        <f t="shared" si="0"/>
        <v>0</v>
      </c>
    </row>
    <row r="8" spans="1:9" ht="12.75">
      <c r="A8" s="36" t="s">
        <v>10</v>
      </c>
      <c r="B8" s="6">
        <v>0</v>
      </c>
      <c r="C8" s="6">
        <v>388049.2623404093</v>
      </c>
      <c r="D8" s="6">
        <v>0</v>
      </c>
      <c r="E8" s="6">
        <v>0</v>
      </c>
      <c r="F8" s="6">
        <f t="shared" si="0"/>
        <v>388049.2623404093</v>
      </c>
      <c r="H8" s="7" t="s">
        <v>0</v>
      </c>
      <c r="I8" s="8" t="s">
        <v>0</v>
      </c>
    </row>
    <row r="9" spans="1:9" ht="12.75">
      <c r="A9" s="36" t="s">
        <v>11</v>
      </c>
      <c r="B9" s="6">
        <v>0</v>
      </c>
      <c r="C9" s="6">
        <v>21966.186416810848</v>
      </c>
      <c r="D9" s="6">
        <v>0</v>
      </c>
      <c r="E9" s="6">
        <v>0</v>
      </c>
      <c r="F9" s="6">
        <f t="shared" si="0"/>
        <v>21966.186416810848</v>
      </c>
      <c r="H9" s="7" t="s">
        <v>0</v>
      </c>
      <c r="I9" s="8" t="s">
        <v>0</v>
      </c>
    </row>
    <row r="10" spans="1:9" ht="12.75">
      <c r="A10" s="36" t="s">
        <v>12</v>
      </c>
      <c r="B10" s="6">
        <v>0</v>
      </c>
      <c r="C10" s="6">
        <v>0</v>
      </c>
      <c r="D10" s="6">
        <v>0</v>
      </c>
      <c r="E10" s="6">
        <v>0</v>
      </c>
      <c r="F10" s="6">
        <f t="shared" si="0"/>
        <v>0</v>
      </c>
      <c r="H10" s="7" t="s">
        <v>13</v>
      </c>
      <c r="I10" s="8">
        <v>72284955.26</v>
      </c>
    </row>
    <row r="11" spans="1:6" ht="12.75">
      <c r="A11" s="36" t="s">
        <v>14</v>
      </c>
      <c r="B11" s="6">
        <v>0</v>
      </c>
      <c r="C11" s="6">
        <v>126084.73468157128</v>
      </c>
      <c r="D11" s="6">
        <v>0</v>
      </c>
      <c r="E11" s="6">
        <v>0</v>
      </c>
      <c r="F11" s="6">
        <f t="shared" si="0"/>
        <v>126084.73468157128</v>
      </c>
    </row>
    <row r="12" spans="1:8" ht="12.75">
      <c r="A12" s="36" t="s">
        <v>15</v>
      </c>
      <c r="B12" s="6">
        <v>0</v>
      </c>
      <c r="C12" s="6">
        <v>0</v>
      </c>
      <c r="D12" s="6">
        <v>0</v>
      </c>
      <c r="E12" s="6">
        <v>0</v>
      </c>
      <c r="F12" s="6">
        <f t="shared" si="0"/>
        <v>0</v>
      </c>
      <c r="H12" s="7" t="s">
        <v>16</v>
      </c>
    </row>
    <row r="13" spans="1:9" ht="12.75">
      <c r="A13" s="36" t="s">
        <v>17</v>
      </c>
      <c r="B13" s="6">
        <v>0</v>
      </c>
      <c r="C13" s="6">
        <v>60207.47444110259</v>
      </c>
      <c r="D13" s="6">
        <v>0</v>
      </c>
      <c r="E13" s="6">
        <v>0</v>
      </c>
      <c r="F13" s="6">
        <f t="shared" si="0"/>
        <v>60207.47444110259</v>
      </c>
      <c r="H13" s="7" t="s">
        <v>18</v>
      </c>
      <c r="I13" s="8">
        <v>0</v>
      </c>
    </row>
    <row r="14" spans="1:9" ht="12.75">
      <c r="A14" s="36" t="s">
        <v>19</v>
      </c>
      <c r="B14" s="6">
        <v>0</v>
      </c>
      <c r="C14" s="6">
        <v>0</v>
      </c>
      <c r="D14" s="6">
        <v>0</v>
      </c>
      <c r="E14" s="6">
        <v>0</v>
      </c>
      <c r="F14" s="6">
        <f t="shared" si="0"/>
        <v>0</v>
      </c>
      <c r="H14" s="7" t="s">
        <v>20</v>
      </c>
      <c r="I14" s="8">
        <v>92359</v>
      </c>
    </row>
    <row r="15" spans="1:9" ht="12.75">
      <c r="A15" s="36" t="s">
        <v>21</v>
      </c>
      <c r="B15" s="6">
        <v>49497.11679898935</v>
      </c>
      <c r="C15" s="6">
        <v>7421606.829617641</v>
      </c>
      <c r="D15" s="6">
        <v>0</v>
      </c>
      <c r="E15" s="6">
        <v>0</v>
      </c>
      <c r="F15" s="6">
        <f t="shared" si="0"/>
        <v>7471103.94641663</v>
      </c>
      <c r="H15" s="7" t="s">
        <v>22</v>
      </c>
      <c r="I15" s="8">
        <v>646292.35</v>
      </c>
    </row>
    <row r="16" spans="1:6" ht="12.75">
      <c r="A16" s="36" t="s">
        <v>23</v>
      </c>
      <c r="B16" s="6">
        <v>152.9324232652592</v>
      </c>
      <c r="C16" s="6">
        <v>747132.7782834455</v>
      </c>
      <c r="D16" s="6">
        <v>0</v>
      </c>
      <c r="E16" s="6">
        <v>0</v>
      </c>
      <c r="F16" s="6">
        <f t="shared" si="0"/>
        <v>747285.7107067108</v>
      </c>
    </row>
    <row r="17" spans="1:8" ht="12.75">
      <c r="A17" s="36" t="s">
        <v>24</v>
      </c>
      <c r="B17" s="6">
        <v>0</v>
      </c>
      <c r="C17" s="6">
        <v>0</v>
      </c>
      <c r="D17" s="6">
        <v>0</v>
      </c>
      <c r="E17" s="6">
        <v>0</v>
      </c>
      <c r="F17" s="6">
        <f t="shared" si="0"/>
        <v>0</v>
      </c>
      <c r="H17" s="7" t="s">
        <v>25</v>
      </c>
    </row>
    <row r="18" spans="1:9" ht="12.75">
      <c r="A18" s="36" t="s">
        <v>26</v>
      </c>
      <c r="B18" s="6">
        <v>0</v>
      </c>
      <c r="C18" s="6">
        <v>5144.859754994556</v>
      </c>
      <c r="D18" s="6">
        <v>0</v>
      </c>
      <c r="E18" s="6">
        <v>0</v>
      </c>
      <c r="F18" s="6">
        <f t="shared" si="0"/>
        <v>5144.859754994556</v>
      </c>
      <c r="H18" s="7" t="s">
        <v>27</v>
      </c>
      <c r="I18" s="8">
        <v>43973889.679381266</v>
      </c>
    </row>
    <row r="19" spans="1:9" ht="12.75">
      <c r="A19" s="36" t="s">
        <v>28</v>
      </c>
      <c r="B19" s="6">
        <v>0</v>
      </c>
      <c r="C19" s="6">
        <v>0</v>
      </c>
      <c r="D19" s="6">
        <v>0</v>
      </c>
      <c r="E19" s="6">
        <v>0</v>
      </c>
      <c r="F19" s="6">
        <f t="shared" si="0"/>
        <v>0</v>
      </c>
      <c r="H19" s="7" t="s">
        <v>29</v>
      </c>
      <c r="I19" s="8">
        <v>3744837.3099767314</v>
      </c>
    </row>
    <row r="20" spans="1:9" ht="12.75">
      <c r="A20" s="36" t="s">
        <v>30</v>
      </c>
      <c r="B20" s="6">
        <v>0</v>
      </c>
      <c r="C20" s="6">
        <v>423600.7084324735</v>
      </c>
      <c r="D20" s="6">
        <v>0</v>
      </c>
      <c r="E20" s="6">
        <v>0</v>
      </c>
      <c r="F20" s="6">
        <f t="shared" si="0"/>
        <v>423600.7084324735</v>
      </c>
      <c r="H20" s="7" t="s">
        <v>31</v>
      </c>
      <c r="I20" s="8" t="s">
        <v>0</v>
      </c>
    </row>
    <row r="21" spans="1:9" ht="12.75">
      <c r="A21" s="36" t="s">
        <v>32</v>
      </c>
      <c r="B21" s="6">
        <v>0</v>
      </c>
      <c r="C21" s="6">
        <v>0</v>
      </c>
      <c r="D21" s="6">
        <v>0</v>
      </c>
      <c r="E21" s="6">
        <v>0</v>
      </c>
      <c r="F21" s="6">
        <f t="shared" si="0"/>
        <v>0</v>
      </c>
      <c r="H21" s="7" t="s">
        <v>33</v>
      </c>
      <c r="I21" s="8">
        <v>5169108.270642</v>
      </c>
    </row>
    <row r="22" spans="1:9" ht="12.75">
      <c r="A22" s="36" t="s">
        <v>34</v>
      </c>
      <c r="B22" s="6">
        <v>0</v>
      </c>
      <c r="C22" s="6">
        <v>0</v>
      </c>
      <c r="D22" s="6">
        <v>0</v>
      </c>
      <c r="E22" s="6">
        <v>0</v>
      </c>
      <c r="F22" s="6">
        <f aca="true" t="shared" si="1" ref="F22:F37">SUM(B22:E22)</f>
        <v>0</v>
      </c>
      <c r="H22" s="7" t="s">
        <v>35</v>
      </c>
      <c r="I22" s="8" t="s">
        <v>0</v>
      </c>
    </row>
    <row r="23" spans="1:9" ht="12.75">
      <c r="A23" s="36" t="s">
        <v>36</v>
      </c>
      <c r="B23" s="6">
        <v>273.82303945497637</v>
      </c>
      <c r="C23" s="6">
        <v>322776.5335167065</v>
      </c>
      <c r="D23" s="6">
        <v>0</v>
      </c>
      <c r="E23" s="6">
        <v>0</v>
      </c>
      <c r="F23" s="6">
        <f t="shared" si="1"/>
        <v>323050.3565561615</v>
      </c>
      <c r="H23" s="7" t="s">
        <v>37</v>
      </c>
      <c r="I23" s="8">
        <v>606934</v>
      </c>
    </row>
    <row r="24" spans="1:6" ht="12.75">
      <c r="A24" s="36" t="s">
        <v>38</v>
      </c>
      <c r="B24" s="6">
        <v>0</v>
      </c>
      <c r="C24" s="6">
        <v>185474.48643581624</v>
      </c>
      <c r="D24" s="6">
        <v>0</v>
      </c>
      <c r="E24" s="6">
        <v>0</v>
      </c>
      <c r="F24" s="6">
        <f t="shared" si="1"/>
        <v>185474.48643581624</v>
      </c>
    </row>
    <row r="25" spans="1:9" ht="12.75">
      <c r="A25" s="36" t="s">
        <v>39</v>
      </c>
      <c r="B25" s="6">
        <v>0</v>
      </c>
      <c r="C25" s="6">
        <v>0</v>
      </c>
      <c r="D25" s="6">
        <v>0</v>
      </c>
      <c r="E25" s="6">
        <v>0</v>
      </c>
      <c r="F25" s="6">
        <f t="shared" si="1"/>
        <v>0</v>
      </c>
      <c r="H25" s="7" t="s">
        <v>40</v>
      </c>
      <c r="I25" s="8">
        <f>SUM(I10:I15)-SUM(I18:I23)</f>
        <v>19528837.35</v>
      </c>
    </row>
    <row r="26" spans="1:9" ht="12.75">
      <c r="A26" s="36" t="s">
        <v>41</v>
      </c>
      <c r="B26" s="6">
        <v>0</v>
      </c>
      <c r="C26" s="6">
        <v>314899.6847443203</v>
      </c>
      <c r="D26" s="6">
        <v>0</v>
      </c>
      <c r="E26" s="6">
        <v>0</v>
      </c>
      <c r="F26" s="6">
        <f t="shared" si="1"/>
        <v>314899.6847443203</v>
      </c>
      <c r="H26" s="7" t="s">
        <v>42</v>
      </c>
      <c r="I26" s="8">
        <f>+F60</f>
        <v>19528837.35</v>
      </c>
    </row>
    <row r="27" spans="1:9" ht="12.75">
      <c r="A27" s="36" t="s">
        <v>43</v>
      </c>
      <c r="B27" s="6">
        <v>0</v>
      </c>
      <c r="C27" s="6">
        <v>0</v>
      </c>
      <c r="D27" s="6">
        <v>0</v>
      </c>
      <c r="E27" s="6">
        <v>0</v>
      </c>
      <c r="F27" s="6">
        <f t="shared" si="1"/>
        <v>0</v>
      </c>
      <c r="I27" s="6"/>
    </row>
    <row r="28" spans="1:9" ht="12.75">
      <c r="A28" s="36" t="s">
        <v>44</v>
      </c>
      <c r="B28" s="6">
        <v>0</v>
      </c>
      <c r="C28" s="6">
        <v>0</v>
      </c>
      <c r="D28" s="6">
        <v>0</v>
      </c>
      <c r="E28" s="6">
        <v>0</v>
      </c>
      <c r="F28" s="6">
        <f t="shared" si="1"/>
        <v>0</v>
      </c>
      <c r="I28" s="6"/>
    </row>
    <row r="29" spans="1:6" ht="12.75">
      <c r="A29" s="36" t="s">
        <v>45</v>
      </c>
      <c r="B29" s="6">
        <v>0</v>
      </c>
      <c r="C29" s="6">
        <v>0</v>
      </c>
      <c r="D29" s="6">
        <v>0</v>
      </c>
      <c r="E29" s="6">
        <v>0</v>
      </c>
      <c r="F29" s="6">
        <f t="shared" si="1"/>
        <v>0</v>
      </c>
    </row>
    <row r="30" spans="1:6" ht="12.75">
      <c r="A30" s="36" t="s">
        <v>46</v>
      </c>
      <c r="B30" s="6">
        <v>0</v>
      </c>
      <c r="C30" s="6">
        <v>94484.21825177912</v>
      </c>
      <c r="D30" s="6">
        <v>0</v>
      </c>
      <c r="E30" s="6">
        <v>0</v>
      </c>
      <c r="F30" s="6">
        <f t="shared" si="1"/>
        <v>94484.21825177912</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24457.18443885484</v>
      </c>
      <c r="D34" s="6">
        <v>0</v>
      </c>
      <c r="E34" s="6">
        <v>0</v>
      </c>
      <c r="F34" s="6">
        <f t="shared" si="1"/>
        <v>24457.18443885484</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161263.08193373552</v>
      </c>
      <c r="D37" s="6">
        <v>0</v>
      </c>
      <c r="E37" s="6">
        <v>0</v>
      </c>
      <c r="F37" s="6">
        <f t="shared" si="1"/>
        <v>161263.08193373552</v>
      </c>
    </row>
    <row r="38" spans="1:6" ht="12.75">
      <c r="A38" s="36" t="s">
        <v>54</v>
      </c>
      <c r="B38" s="6">
        <v>0</v>
      </c>
      <c r="C38" s="6">
        <v>0</v>
      </c>
      <c r="D38" s="6">
        <v>0</v>
      </c>
      <c r="E38" s="6">
        <v>0</v>
      </c>
      <c r="F38" s="6">
        <f aca="true" t="shared" si="2" ref="F38:F53">SUM(B38:E38)</f>
        <v>0</v>
      </c>
    </row>
    <row r="39" spans="1:6" ht="12.75">
      <c r="A39" s="36" t="s">
        <v>55</v>
      </c>
      <c r="B39" s="6">
        <v>532.8341917755989</v>
      </c>
      <c r="C39" s="6">
        <v>1203195.71248494</v>
      </c>
      <c r="D39" s="6">
        <v>0</v>
      </c>
      <c r="E39" s="6">
        <v>0</v>
      </c>
      <c r="F39" s="6">
        <f t="shared" si="2"/>
        <v>1203728.5466767156</v>
      </c>
    </row>
    <row r="40" spans="1:6" ht="12.75">
      <c r="A40" s="36" t="s">
        <v>56</v>
      </c>
      <c r="B40" s="6">
        <v>0</v>
      </c>
      <c r="C40" s="6">
        <v>0</v>
      </c>
      <c r="D40" s="6">
        <v>0</v>
      </c>
      <c r="E40" s="6">
        <v>0</v>
      </c>
      <c r="F40" s="6">
        <f t="shared" si="2"/>
        <v>0</v>
      </c>
    </row>
    <row r="41" spans="1:6" ht="12.75">
      <c r="A41" s="36" t="s">
        <v>57</v>
      </c>
      <c r="B41" s="6">
        <v>2422.8140587076646</v>
      </c>
      <c r="C41" s="6">
        <v>3156502.0928896843</v>
      </c>
      <c r="D41" s="6">
        <v>0</v>
      </c>
      <c r="E41" s="6">
        <v>0</v>
      </c>
      <c r="F41" s="6">
        <f t="shared" si="2"/>
        <v>3158924.906948392</v>
      </c>
    </row>
    <row r="42" spans="1:6" ht="12.75">
      <c r="A42" s="36" t="s">
        <v>58</v>
      </c>
      <c r="B42" s="6">
        <v>0</v>
      </c>
      <c r="C42" s="6">
        <v>303781.43126967043</v>
      </c>
      <c r="D42" s="6">
        <v>0</v>
      </c>
      <c r="E42" s="6">
        <v>0</v>
      </c>
      <c r="F42" s="6">
        <f t="shared" si="2"/>
        <v>303781.43126967043</v>
      </c>
    </row>
    <row r="43" spans="1:6" ht="12.75">
      <c r="A43" s="36" t="s">
        <v>59</v>
      </c>
      <c r="B43" s="6">
        <v>0</v>
      </c>
      <c r="C43" s="6">
        <v>6604.605430025179</v>
      </c>
      <c r="D43" s="6">
        <v>0</v>
      </c>
      <c r="E43" s="6">
        <v>0</v>
      </c>
      <c r="F43" s="6">
        <f t="shared" si="2"/>
        <v>6604.605430025179</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1681.589106682107</v>
      </c>
      <c r="C47" s="6">
        <v>46038.630394122636</v>
      </c>
      <c r="D47" s="6">
        <v>0</v>
      </c>
      <c r="E47" s="6">
        <v>0</v>
      </c>
      <c r="F47" s="6">
        <f t="shared" si="2"/>
        <v>47720.21950080474</v>
      </c>
    </row>
    <row r="48" spans="1:6" ht="12.75">
      <c r="A48" s="36" t="s">
        <v>64</v>
      </c>
      <c r="B48" s="6">
        <v>0</v>
      </c>
      <c r="C48" s="6">
        <v>0</v>
      </c>
      <c r="D48" s="6">
        <v>0</v>
      </c>
      <c r="E48" s="6">
        <v>0</v>
      </c>
      <c r="F48" s="6">
        <f t="shared" si="2"/>
        <v>0</v>
      </c>
    </row>
    <row r="49" spans="1:6" ht="12.75">
      <c r="A49" s="36" t="s">
        <v>65</v>
      </c>
      <c r="B49" s="6">
        <v>0</v>
      </c>
      <c r="C49" s="6">
        <v>144170.14236052052</v>
      </c>
      <c r="D49" s="6">
        <v>0</v>
      </c>
      <c r="E49" s="6">
        <v>0</v>
      </c>
      <c r="F49" s="6">
        <f t="shared" si="2"/>
        <v>144170.14236052052</v>
      </c>
    </row>
    <row r="50" spans="1:6" ht="12.75">
      <c r="A50" s="36" t="s">
        <v>66</v>
      </c>
      <c r="B50" s="6">
        <v>0</v>
      </c>
      <c r="C50" s="6">
        <v>2997370.243608002</v>
      </c>
      <c r="D50" s="6">
        <v>0</v>
      </c>
      <c r="E50" s="6">
        <v>0</v>
      </c>
      <c r="F50" s="6">
        <f t="shared" si="2"/>
        <v>2997370.243608002</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1417.2831762725646</v>
      </c>
      <c r="C53" s="6">
        <v>764782.7708873849</v>
      </c>
      <c r="D53" s="6">
        <v>0</v>
      </c>
      <c r="E53" s="6">
        <v>0</v>
      </c>
      <c r="F53" s="6">
        <f t="shared" si="2"/>
        <v>766200.0540636574</v>
      </c>
    </row>
    <row r="54" spans="1:6" ht="12.75">
      <c r="A54" s="36" t="s">
        <v>70</v>
      </c>
      <c r="B54" s="6">
        <v>0</v>
      </c>
      <c r="C54" s="6">
        <v>11049.242282936848</v>
      </c>
      <c r="D54" s="6">
        <v>0</v>
      </c>
      <c r="E54" s="6">
        <v>0</v>
      </c>
      <c r="F54" s="6">
        <f>SUM(B54:E54)</f>
        <v>11049.242282936848</v>
      </c>
    </row>
    <row r="55" spans="1:6" ht="12.75">
      <c r="A55" s="36" t="s">
        <v>71</v>
      </c>
      <c r="B55" s="6">
        <v>108.93542857685387</v>
      </c>
      <c r="C55" s="6">
        <v>127604.6418718265</v>
      </c>
      <c r="D55" s="6">
        <v>0</v>
      </c>
      <c r="E55" s="6">
        <v>0</v>
      </c>
      <c r="F55" s="6">
        <f>SUM(B55:E55)</f>
        <v>127713.57730040335</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56984.72212590514</v>
      </c>
      <c r="C60" s="6">
        <f>SUM(C6:C58)</f>
        <v>19471852.627874095</v>
      </c>
      <c r="D60" s="6">
        <f>SUM(D6:D58)</f>
        <v>0</v>
      </c>
      <c r="E60" s="6">
        <f>SUM(E6:E58)</f>
        <v>0</v>
      </c>
      <c r="F60" s="6">
        <f>SUM(F6:F58)</f>
        <v>19528837.35</v>
      </c>
    </row>
  </sheetData>
  <mergeCells count="1">
    <mergeCell ref="B1:F1"/>
  </mergeCells>
  <printOptions horizontalCentered="1" verticalCentered="1"/>
  <pageMargins left="0.5" right="0.5" top="0" bottom="0" header="0.5" footer="0.5"/>
  <pageSetup fitToHeight="1" fitToWidth="1" orientation="portrait" scale="80"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3.37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5.00390625" style="8" bestFit="1" customWidth="1"/>
    <col min="10" max="16384" width="10.625" style="7" customWidth="1"/>
  </cols>
  <sheetData>
    <row r="1" spans="1:6" ht="12.75">
      <c r="A1"/>
      <c r="B1" s="122" t="s">
        <v>86</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 customHeight="1">
      <c r="A5" s="36"/>
    </row>
    <row r="6" spans="1:9" ht="12.75">
      <c r="A6" s="36" t="s">
        <v>7</v>
      </c>
      <c r="B6" s="6">
        <v>0</v>
      </c>
      <c r="C6" s="6">
        <v>-8.003553375601768E-11</v>
      </c>
      <c r="D6" s="6">
        <v>0</v>
      </c>
      <c r="E6" s="6">
        <v>0</v>
      </c>
      <c r="F6" s="6">
        <f aca="true" t="shared" si="0" ref="F6:F21">SUM(B6:E6)</f>
        <v>-8.003553375601768E-11</v>
      </c>
      <c r="H6" s="7" t="s">
        <v>8</v>
      </c>
      <c r="I6" s="8" t="s">
        <v>0</v>
      </c>
    </row>
    <row r="7" spans="1:6" ht="12.75">
      <c r="A7" s="36" t="s">
        <v>9</v>
      </c>
      <c r="B7" s="6">
        <v>0</v>
      </c>
      <c r="C7" s="6">
        <v>2.2282620193436742E-10</v>
      </c>
      <c r="D7" s="6">
        <v>0</v>
      </c>
      <c r="E7" s="6">
        <v>0</v>
      </c>
      <c r="F7" s="6">
        <f t="shared" si="0"/>
        <v>2.2282620193436742E-10</v>
      </c>
    </row>
    <row r="8" spans="1:9" ht="12.75">
      <c r="A8" s="36" t="s">
        <v>10</v>
      </c>
      <c r="B8" s="6">
        <v>0</v>
      </c>
      <c r="C8" s="6">
        <v>-5.238689482212067E-10</v>
      </c>
      <c r="D8" s="6">
        <v>-0.008345382986590266</v>
      </c>
      <c r="E8" s="6">
        <v>0</v>
      </c>
      <c r="F8" s="6">
        <f t="shared" si="0"/>
        <v>-0.008345383510459214</v>
      </c>
      <c r="H8" s="7" t="s">
        <v>0</v>
      </c>
      <c r="I8" s="8" t="s">
        <v>0</v>
      </c>
    </row>
    <row r="9" spans="1:9" ht="12.75">
      <c r="A9" s="36" t="s">
        <v>11</v>
      </c>
      <c r="B9" s="6">
        <v>0</v>
      </c>
      <c r="C9" s="6">
        <v>0</v>
      </c>
      <c r="D9" s="6">
        <v>-0.009997780667617917</v>
      </c>
      <c r="E9" s="6">
        <v>0</v>
      </c>
      <c r="F9" s="6">
        <f t="shared" si="0"/>
        <v>-0.009997780667617917</v>
      </c>
      <c r="H9" s="7" t="s">
        <v>0</v>
      </c>
      <c r="I9" s="8" t="s">
        <v>0</v>
      </c>
    </row>
    <row r="10" spans="1:9" ht="12.75">
      <c r="A10" s="36" t="s">
        <v>12</v>
      </c>
      <c r="B10" s="6">
        <v>0</v>
      </c>
      <c r="C10" s="6">
        <v>0</v>
      </c>
      <c r="D10" s="6">
        <v>2.734363079071045E-06</v>
      </c>
      <c r="E10" s="6">
        <v>0</v>
      </c>
      <c r="F10" s="6">
        <f t="shared" si="0"/>
        <v>2.734363079071045E-06</v>
      </c>
      <c r="H10" s="7" t="s">
        <v>13</v>
      </c>
      <c r="I10" s="8">
        <v>3534278682.5268836</v>
      </c>
    </row>
    <row r="11" spans="1:6" ht="12.75">
      <c r="A11" s="36" t="s">
        <v>14</v>
      </c>
      <c r="B11" s="6">
        <v>0</v>
      </c>
      <c r="C11" s="6">
        <v>-9.022187441587448E-10</v>
      </c>
      <c r="D11" s="6">
        <v>0.009327916952315718</v>
      </c>
      <c r="E11" s="6">
        <v>0</v>
      </c>
      <c r="F11" s="6">
        <f t="shared" si="0"/>
        <v>0.009327916050096974</v>
      </c>
    </row>
    <row r="12" spans="1:8" ht="12.75">
      <c r="A12" s="36" t="s">
        <v>15</v>
      </c>
      <c r="B12" s="6">
        <v>0</v>
      </c>
      <c r="C12" s="6">
        <v>-3.958120942115784E-09</v>
      </c>
      <c r="D12" s="6">
        <v>-0.00986456498503685</v>
      </c>
      <c r="E12" s="6">
        <v>0</v>
      </c>
      <c r="F12" s="6">
        <f t="shared" si="0"/>
        <v>-0.009864568943157792</v>
      </c>
      <c r="H12" s="7" t="s">
        <v>16</v>
      </c>
    </row>
    <row r="13" spans="1:9" ht="12.75">
      <c r="A13" s="36" t="s">
        <v>17</v>
      </c>
      <c r="B13" s="6">
        <v>0</v>
      </c>
      <c r="C13" s="6">
        <v>0</v>
      </c>
      <c r="D13" s="6">
        <v>0</v>
      </c>
      <c r="E13" s="6">
        <v>0</v>
      </c>
      <c r="F13" s="6">
        <f t="shared" si="0"/>
        <v>0</v>
      </c>
      <c r="H13" s="7" t="s">
        <v>18</v>
      </c>
      <c r="I13" s="8">
        <v>0</v>
      </c>
    </row>
    <row r="14" spans="1:9" ht="12.75">
      <c r="A14" s="36" t="s">
        <v>19</v>
      </c>
      <c r="B14" s="6">
        <v>0</v>
      </c>
      <c r="C14" s="6">
        <v>1.5133991837501526E-09</v>
      </c>
      <c r="D14" s="6">
        <v>4.464061930775642E-06</v>
      </c>
      <c r="E14" s="6">
        <v>0</v>
      </c>
      <c r="F14" s="6">
        <f t="shared" si="0"/>
        <v>4.4655753299593925E-06</v>
      </c>
      <c r="H14" s="7" t="s">
        <v>20</v>
      </c>
      <c r="I14" s="8">
        <v>4043353.2499999683</v>
      </c>
    </row>
    <row r="15" spans="1:9" ht="12.75">
      <c r="A15" s="36" t="s">
        <v>21</v>
      </c>
      <c r="B15" s="6">
        <v>0</v>
      </c>
      <c r="C15" s="6">
        <v>2.7939677238464355E-09</v>
      </c>
      <c r="D15" s="6">
        <v>-0.017016825266182423</v>
      </c>
      <c r="E15" s="6">
        <v>0</v>
      </c>
      <c r="F15" s="6">
        <f t="shared" si="0"/>
        <v>-0.0170168224722147</v>
      </c>
      <c r="H15" s="7" t="s">
        <v>22</v>
      </c>
      <c r="I15" s="8">
        <v>14380596.509999998</v>
      </c>
    </row>
    <row r="16" spans="1:6" ht="12.75">
      <c r="A16" s="36" t="s">
        <v>23</v>
      </c>
      <c r="B16" s="6">
        <v>0</v>
      </c>
      <c r="C16" s="6">
        <v>0</v>
      </c>
      <c r="D16" s="6">
        <v>0.018886436708271503</v>
      </c>
      <c r="E16" s="6">
        <v>0</v>
      </c>
      <c r="F16" s="6">
        <f t="shared" si="0"/>
        <v>0.018886436708271503</v>
      </c>
    </row>
    <row r="17" spans="1:8" ht="12.75">
      <c r="A17" s="36" t="s">
        <v>24</v>
      </c>
      <c r="B17" s="6">
        <v>0</v>
      </c>
      <c r="C17" s="6">
        <v>0</v>
      </c>
      <c r="D17" s="6">
        <v>0.008707742264959958</v>
      </c>
      <c r="E17" s="6">
        <v>0</v>
      </c>
      <c r="F17" s="6">
        <f t="shared" si="0"/>
        <v>0.008707742264959958</v>
      </c>
      <c r="H17" s="7" t="s">
        <v>25</v>
      </c>
    </row>
    <row r="18" spans="1:9" ht="12.75">
      <c r="A18" s="36" t="s">
        <v>26</v>
      </c>
      <c r="B18" s="6">
        <v>0</v>
      </c>
      <c r="C18" s="6">
        <v>1.2369127944111824E-10</v>
      </c>
      <c r="D18" s="6">
        <v>3.6999845178797807E-06</v>
      </c>
      <c r="E18" s="6">
        <v>0</v>
      </c>
      <c r="F18" s="6">
        <f t="shared" si="0"/>
        <v>3.700108209159222E-06</v>
      </c>
      <c r="H18" s="7" t="s">
        <v>27</v>
      </c>
      <c r="I18" s="8">
        <v>3228522434.5828195</v>
      </c>
    </row>
    <row r="19" spans="1:9" ht="12.75">
      <c r="A19" s="36" t="s">
        <v>28</v>
      </c>
      <c r="B19" s="6">
        <v>0</v>
      </c>
      <c r="C19" s="6">
        <v>0</v>
      </c>
      <c r="D19" s="6">
        <v>-0.009921402670443058</v>
      </c>
      <c r="E19" s="6">
        <v>0</v>
      </c>
      <c r="F19" s="6">
        <f t="shared" si="0"/>
        <v>-0.009921402670443058</v>
      </c>
      <c r="H19" s="7" t="s">
        <v>29</v>
      </c>
      <c r="I19" s="8">
        <v>102571577.00400008</v>
      </c>
    </row>
    <row r="20" spans="1:9" ht="12.75">
      <c r="A20" s="36" t="s">
        <v>30</v>
      </c>
      <c r="B20" s="6">
        <v>0</v>
      </c>
      <c r="C20" s="6">
        <v>-5.238689482212067E-10</v>
      </c>
      <c r="D20" s="6">
        <v>9.999959729611872E-06</v>
      </c>
      <c r="E20" s="6">
        <v>0</v>
      </c>
      <c r="F20" s="6">
        <f t="shared" si="0"/>
        <v>9.99943586066365E-06</v>
      </c>
      <c r="H20" s="7" t="s">
        <v>0</v>
      </c>
      <c r="I20" s="8" t="s">
        <v>0</v>
      </c>
    </row>
    <row r="21" spans="1:9" ht="12.75">
      <c r="A21" s="36" t="s">
        <v>32</v>
      </c>
      <c r="B21" s="6">
        <v>0</v>
      </c>
      <c r="C21" s="6">
        <v>0</v>
      </c>
      <c r="D21" s="6">
        <v>-0.00984433066332713</v>
      </c>
      <c r="E21" s="6">
        <v>0</v>
      </c>
      <c r="F21" s="6">
        <f t="shared" si="0"/>
        <v>-0.00984433066332713</v>
      </c>
      <c r="H21" s="7" t="s">
        <v>232</v>
      </c>
      <c r="I21" s="8">
        <v>84689349.8965139</v>
      </c>
    </row>
    <row r="22" spans="1:9" ht="12.75">
      <c r="A22" s="36" t="s">
        <v>34</v>
      </c>
      <c r="B22" s="6">
        <v>0</v>
      </c>
      <c r="C22" s="6">
        <v>-1.4551915228366852E-10</v>
      </c>
      <c r="D22" s="6">
        <v>0</v>
      </c>
      <c r="E22" s="6">
        <v>0</v>
      </c>
      <c r="F22" s="6">
        <f aca="true" t="shared" si="1" ref="F22:F37">SUM(B22:E22)</f>
        <v>-1.4551915228366852E-10</v>
      </c>
      <c r="H22" s="7" t="s">
        <v>35</v>
      </c>
      <c r="I22" s="8" t="s">
        <v>0</v>
      </c>
    </row>
    <row r="23" spans="1:9" ht="12.75">
      <c r="A23" s="36" t="s">
        <v>36</v>
      </c>
      <c r="B23" s="6">
        <v>0</v>
      </c>
      <c r="C23" s="6">
        <v>4.43833414465189E-10</v>
      </c>
      <c r="D23" s="6">
        <v>0.008121915976516902</v>
      </c>
      <c r="E23" s="6">
        <v>0</v>
      </c>
      <c r="F23" s="6">
        <f t="shared" si="1"/>
        <v>0.008121916420350317</v>
      </c>
      <c r="H23" s="7" t="s">
        <v>37</v>
      </c>
      <c r="I23" s="8">
        <v>136919270.81659287</v>
      </c>
    </row>
    <row r="24" spans="1:6" ht="12.75">
      <c r="A24" s="36" t="s">
        <v>38</v>
      </c>
      <c r="B24" s="6">
        <v>0</v>
      </c>
      <c r="C24" s="6">
        <v>-4.0745362639427185E-10</v>
      </c>
      <c r="D24" s="6">
        <v>0</v>
      </c>
      <c r="E24" s="6">
        <v>0</v>
      </c>
      <c r="F24" s="6">
        <f t="shared" si="1"/>
        <v>-4.0745362639427185E-10</v>
      </c>
    </row>
    <row r="25" spans="1:9" ht="12.75">
      <c r="A25" s="36" t="s">
        <v>39</v>
      </c>
      <c r="B25" s="6">
        <v>0</v>
      </c>
      <c r="C25" s="6">
        <v>0</v>
      </c>
      <c r="D25" s="6">
        <v>0.010000000009313226</v>
      </c>
      <c r="E25" s="6">
        <v>0</v>
      </c>
      <c r="F25" s="6">
        <f t="shared" si="1"/>
        <v>0.010000000009313226</v>
      </c>
      <c r="H25" s="7" t="s">
        <v>40</v>
      </c>
      <c r="I25" s="8">
        <f>SUM(I10:I15)-SUM(I18:I23)</f>
        <v>-0.013042449951171875</v>
      </c>
    </row>
    <row r="26" spans="1:9" ht="12.75">
      <c r="A26" s="36" t="s">
        <v>41</v>
      </c>
      <c r="B26" s="6">
        <v>0</v>
      </c>
      <c r="C26" s="6">
        <v>-1.280568540096283E-09</v>
      </c>
      <c r="D26" s="6">
        <v>0</v>
      </c>
      <c r="E26" s="6">
        <v>0</v>
      </c>
      <c r="F26" s="6">
        <f t="shared" si="1"/>
        <v>-1.280568540096283E-09</v>
      </c>
      <c r="H26" s="7" t="s">
        <v>42</v>
      </c>
      <c r="I26" s="8">
        <f>+F60</f>
        <v>-0.013041032372711934</v>
      </c>
    </row>
    <row r="27" spans="1:9" ht="12.75">
      <c r="A27" s="36" t="s">
        <v>43</v>
      </c>
      <c r="B27" s="6">
        <v>0</v>
      </c>
      <c r="C27" s="6">
        <v>0</v>
      </c>
      <c r="D27" s="6">
        <v>3.91155481338501E-08</v>
      </c>
      <c r="E27" s="6">
        <v>0</v>
      </c>
      <c r="F27" s="6">
        <f t="shared" si="1"/>
        <v>3.91155481338501E-08</v>
      </c>
      <c r="I27" s="8" t="s">
        <v>0</v>
      </c>
    </row>
    <row r="28" spans="1:9" ht="12.75">
      <c r="A28" s="36" t="s">
        <v>44</v>
      </c>
      <c r="B28" s="6">
        <v>0</v>
      </c>
      <c r="C28" s="6">
        <v>-2.9103830456733704E-10</v>
      </c>
      <c r="D28" s="6">
        <v>0</v>
      </c>
      <c r="E28" s="6">
        <v>0</v>
      </c>
      <c r="F28" s="6">
        <f t="shared" si="1"/>
        <v>-2.9103830456733704E-10</v>
      </c>
      <c r="I28" s="8" t="s">
        <v>0</v>
      </c>
    </row>
    <row r="29" spans="1:6" ht="12.75">
      <c r="A29" s="36" t="s">
        <v>45</v>
      </c>
      <c r="B29" s="6">
        <v>0</v>
      </c>
      <c r="C29" s="6">
        <v>-1.6007106751203537E-10</v>
      </c>
      <c r="D29" s="6">
        <v>1.9999570213258266E-06</v>
      </c>
      <c r="E29" s="6">
        <v>0</v>
      </c>
      <c r="F29" s="6">
        <f t="shared" si="1"/>
        <v>1.9997969502583146E-06</v>
      </c>
    </row>
    <row r="30" spans="1:6" ht="12.75">
      <c r="A30" s="36" t="s">
        <v>46</v>
      </c>
      <c r="B30" s="6">
        <v>0</v>
      </c>
      <c r="C30" s="6">
        <v>3.637978807091713E-11</v>
      </c>
      <c r="D30" s="6">
        <v>-1.8543796613812447E-06</v>
      </c>
      <c r="E30" s="6">
        <v>0</v>
      </c>
      <c r="F30" s="6">
        <f t="shared" si="1"/>
        <v>-1.8543432815931737E-06</v>
      </c>
    </row>
    <row r="31" spans="1:6" ht="12.75">
      <c r="A31" s="36" t="s">
        <v>47</v>
      </c>
      <c r="B31" s="6">
        <v>0</v>
      </c>
      <c r="C31" s="6">
        <v>-8.87666828930378E-10</v>
      </c>
      <c r="D31" s="6">
        <v>-0.009986193152144551</v>
      </c>
      <c r="E31" s="6">
        <v>0</v>
      </c>
      <c r="F31" s="6">
        <f t="shared" si="1"/>
        <v>-0.00998619403981138</v>
      </c>
    </row>
    <row r="32" spans="1:6" ht="12.75">
      <c r="A32" s="36" t="s">
        <v>48</v>
      </c>
      <c r="B32" s="6">
        <v>0</v>
      </c>
      <c r="C32" s="6">
        <v>0</v>
      </c>
      <c r="D32" s="6">
        <v>2.0404782844707373E-05</v>
      </c>
      <c r="E32" s="6">
        <v>0</v>
      </c>
      <c r="F32" s="6">
        <f t="shared" si="1"/>
        <v>2.0404782844707373E-05</v>
      </c>
    </row>
    <row r="33" spans="1:6" ht="12.75">
      <c r="A33" s="36" t="s">
        <v>49</v>
      </c>
      <c r="B33" s="6">
        <v>0</v>
      </c>
      <c r="C33" s="6">
        <v>0</v>
      </c>
      <c r="D33" s="6">
        <v>-6.999907782301307E-07</v>
      </c>
      <c r="E33" s="6">
        <v>0</v>
      </c>
      <c r="F33" s="6">
        <f t="shared" si="1"/>
        <v>-6.999907782301307E-07</v>
      </c>
    </row>
    <row r="34" spans="1:6" ht="12.75">
      <c r="A34" s="36" t="s">
        <v>50</v>
      </c>
      <c r="B34" s="6">
        <v>0</v>
      </c>
      <c r="C34" s="6">
        <v>2.219167072325945E-10</v>
      </c>
      <c r="D34" s="6">
        <v>3.610621206462382E-07</v>
      </c>
      <c r="E34" s="6">
        <v>0</v>
      </c>
      <c r="F34" s="6">
        <f t="shared" si="1"/>
        <v>3.612840373534708E-07</v>
      </c>
    </row>
    <row r="35" spans="1:6" ht="12.75">
      <c r="A35" s="36" t="s">
        <v>51</v>
      </c>
      <c r="B35" s="6">
        <v>0</v>
      </c>
      <c r="C35" s="6">
        <v>-2.9103830456733704E-10</v>
      </c>
      <c r="D35" s="6">
        <v>0.009999999776482582</v>
      </c>
      <c r="E35" s="6">
        <v>0</v>
      </c>
      <c r="F35" s="6">
        <f t="shared" si="1"/>
        <v>0.009999999485444278</v>
      </c>
    </row>
    <row r="36" spans="1:6" ht="12.75">
      <c r="A36" s="36" t="s">
        <v>52</v>
      </c>
      <c r="B36" s="6">
        <v>0</v>
      </c>
      <c r="C36" s="6">
        <v>-2.153683453798294E-09</v>
      </c>
      <c r="D36" s="6">
        <v>0</v>
      </c>
      <c r="E36" s="6">
        <v>0</v>
      </c>
      <c r="F36" s="6">
        <f t="shared" si="1"/>
        <v>-2.153683453798294E-09</v>
      </c>
    </row>
    <row r="37" spans="1:6" ht="12.75">
      <c r="A37" s="36" t="s">
        <v>53</v>
      </c>
      <c r="B37" s="6">
        <v>0</v>
      </c>
      <c r="C37" s="6">
        <v>0</v>
      </c>
      <c r="D37" s="6">
        <v>8.499977411702275E-06</v>
      </c>
      <c r="E37" s="6">
        <v>0</v>
      </c>
      <c r="F37" s="6">
        <f t="shared" si="1"/>
        <v>8.499977411702275E-06</v>
      </c>
    </row>
    <row r="38" spans="1:6" ht="12.75">
      <c r="A38" s="36" t="s">
        <v>54</v>
      </c>
      <c r="B38" s="6">
        <v>0</v>
      </c>
      <c r="C38" s="6">
        <v>0</v>
      </c>
      <c r="D38" s="6">
        <v>0</v>
      </c>
      <c r="E38" s="6">
        <v>0</v>
      </c>
      <c r="F38" s="6">
        <f aca="true" t="shared" si="2" ref="F38:F53">SUM(B38:E38)</f>
        <v>0</v>
      </c>
    </row>
    <row r="39" spans="1:6" ht="12.75">
      <c r="A39" s="36" t="s">
        <v>55</v>
      </c>
      <c r="B39" s="6">
        <v>0</v>
      </c>
      <c r="C39" s="6">
        <v>0</v>
      </c>
      <c r="D39" s="6">
        <v>0.009970880113542078</v>
      </c>
      <c r="E39" s="6">
        <v>0</v>
      </c>
      <c r="F39" s="6">
        <f t="shared" si="2"/>
        <v>0.009970880113542078</v>
      </c>
    </row>
    <row r="40" spans="1:6" ht="12.75">
      <c r="A40" s="36" t="s">
        <v>56</v>
      </c>
      <c r="B40" s="6">
        <v>0</v>
      </c>
      <c r="C40" s="6">
        <v>4.274625098332763E-11</v>
      </c>
      <c r="D40" s="6">
        <v>0.006618999992497262</v>
      </c>
      <c r="E40" s="6">
        <v>0</v>
      </c>
      <c r="F40" s="6">
        <f t="shared" si="2"/>
        <v>0.006619000035243513</v>
      </c>
    </row>
    <row r="41" spans="1:6" ht="12.75">
      <c r="A41" s="36" t="s">
        <v>57</v>
      </c>
      <c r="B41" s="6">
        <v>0</v>
      </c>
      <c r="C41" s="6">
        <v>-1.7462298274040222E-09</v>
      </c>
      <c r="D41" s="6">
        <v>0.007876415271311998</v>
      </c>
      <c r="E41" s="6">
        <v>3.725290298461914E-09</v>
      </c>
      <c r="F41" s="6">
        <f t="shared" si="2"/>
        <v>0.00787641725037247</v>
      </c>
    </row>
    <row r="42" spans="1:6" ht="12.75">
      <c r="A42" s="36" t="s">
        <v>58</v>
      </c>
      <c r="B42" s="6">
        <v>0</v>
      </c>
      <c r="C42" s="6">
        <v>-6.402842700481415E-10</v>
      </c>
      <c r="D42" s="6">
        <v>-4.2396248318254954E-05</v>
      </c>
      <c r="E42" s="6">
        <v>0</v>
      </c>
      <c r="F42" s="6">
        <f t="shared" si="2"/>
        <v>-4.2396888602525E-05</v>
      </c>
    </row>
    <row r="43" spans="1:6" ht="12.75">
      <c r="A43" s="36" t="s">
        <v>59</v>
      </c>
      <c r="B43" s="6">
        <v>0</v>
      </c>
      <c r="C43" s="6">
        <v>-5.238689482212067E-10</v>
      </c>
      <c r="D43" s="6">
        <v>0</v>
      </c>
      <c r="E43" s="6">
        <v>0</v>
      </c>
      <c r="F43" s="6">
        <f t="shared" si="2"/>
        <v>-5.238689482212067E-10</v>
      </c>
    </row>
    <row r="44" spans="1:6" ht="12.75">
      <c r="A44" s="36" t="s">
        <v>60</v>
      </c>
      <c r="B44" s="6">
        <v>0</v>
      </c>
      <c r="C44" s="6">
        <v>0</v>
      </c>
      <c r="D44" s="6">
        <v>2.892967313528061E-05</v>
      </c>
      <c r="E44" s="6">
        <v>0</v>
      </c>
      <c r="F44" s="6">
        <f t="shared" si="2"/>
        <v>2.892967313528061E-05</v>
      </c>
    </row>
    <row r="45" spans="1:6" ht="12.75">
      <c r="A45" s="36" t="s">
        <v>61</v>
      </c>
      <c r="B45" s="6">
        <v>0</v>
      </c>
      <c r="C45" s="6">
        <v>2.0372681319713593E-10</v>
      </c>
      <c r="D45" s="6">
        <v>0</v>
      </c>
      <c r="E45" s="6">
        <v>0</v>
      </c>
      <c r="F45" s="6">
        <f t="shared" si="2"/>
        <v>2.0372681319713593E-10</v>
      </c>
    </row>
    <row r="46" spans="1:6" ht="12.75">
      <c r="A46" s="36" t="s">
        <v>62</v>
      </c>
      <c r="B46" s="6">
        <v>0</v>
      </c>
      <c r="C46" s="6">
        <v>-3.346940502524376E-10</v>
      </c>
      <c r="D46" s="6">
        <v>0</v>
      </c>
      <c r="E46" s="6">
        <v>0</v>
      </c>
      <c r="F46" s="6">
        <f t="shared" si="2"/>
        <v>-3.346940502524376E-10</v>
      </c>
    </row>
    <row r="47" spans="1:6" ht="12.75">
      <c r="A47" s="36" t="s">
        <v>63</v>
      </c>
      <c r="B47" s="6">
        <v>0</v>
      </c>
      <c r="C47" s="6">
        <v>6.83940015733242E-10</v>
      </c>
      <c r="D47" s="6">
        <v>0</v>
      </c>
      <c r="E47" s="6">
        <v>0</v>
      </c>
      <c r="F47" s="6">
        <f t="shared" si="2"/>
        <v>6.83940015733242E-10</v>
      </c>
    </row>
    <row r="48" spans="1:6" ht="12.75">
      <c r="A48" s="36" t="s">
        <v>64</v>
      </c>
      <c r="B48" s="6">
        <v>0</v>
      </c>
      <c r="C48" s="6">
        <v>0</v>
      </c>
      <c r="D48" s="6">
        <v>0</v>
      </c>
      <c r="E48" s="6">
        <v>0</v>
      </c>
      <c r="F48" s="6">
        <f t="shared" si="2"/>
        <v>0</v>
      </c>
    </row>
    <row r="49" spans="1:6" ht="12.75">
      <c r="A49" s="36" t="s">
        <v>65</v>
      </c>
      <c r="B49" s="6">
        <v>0</v>
      </c>
      <c r="C49" s="6">
        <v>0</v>
      </c>
      <c r="D49" s="6">
        <v>-0.009490718832239507</v>
      </c>
      <c r="E49" s="6">
        <v>0</v>
      </c>
      <c r="F49" s="6">
        <f t="shared" si="2"/>
        <v>-0.009490718832239507</v>
      </c>
    </row>
    <row r="50" spans="1:6" ht="12.75">
      <c r="A50" s="36" t="s">
        <v>66</v>
      </c>
      <c r="B50" s="6">
        <v>0</v>
      </c>
      <c r="C50" s="6">
        <v>-5.820766091346741E-10</v>
      </c>
      <c r="D50" s="6">
        <v>0.008302712347358465</v>
      </c>
      <c r="E50" s="6">
        <v>0</v>
      </c>
      <c r="F50" s="6">
        <f t="shared" si="2"/>
        <v>0.008302711765281856</v>
      </c>
    </row>
    <row r="51" spans="1:6" ht="12.75">
      <c r="A51" s="36" t="s">
        <v>67</v>
      </c>
      <c r="B51" s="6">
        <v>0</v>
      </c>
      <c r="C51" s="6">
        <v>3.7834979593753815E-10</v>
      </c>
      <c r="D51" s="6">
        <v>0.010001999980886467</v>
      </c>
      <c r="E51" s="6">
        <v>0</v>
      </c>
      <c r="F51" s="6">
        <f t="shared" si="2"/>
        <v>0.010002000359236263</v>
      </c>
    </row>
    <row r="52" spans="1:6" ht="12.75">
      <c r="A52" s="36" t="s">
        <v>68</v>
      </c>
      <c r="B52" s="6">
        <v>0</v>
      </c>
      <c r="C52" s="6">
        <v>4.729372449219227E-11</v>
      </c>
      <c r="D52" s="6">
        <v>0</v>
      </c>
      <c r="E52" s="6">
        <v>0</v>
      </c>
      <c r="F52" s="6">
        <f t="shared" si="2"/>
        <v>4.729372449219227E-11</v>
      </c>
    </row>
    <row r="53" spans="1:6" ht="12.75">
      <c r="A53" s="36" t="s">
        <v>69</v>
      </c>
      <c r="B53" s="6">
        <v>0</v>
      </c>
      <c r="C53" s="6">
        <v>-3.7834979593753815E-10</v>
      </c>
      <c r="D53" s="6">
        <v>-3.5390257835388184E-07</v>
      </c>
      <c r="E53" s="6">
        <v>0</v>
      </c>
      <c r="F53" s="6">
        <f t="shared" si="2"/>
        <v>-3.542809281498194E-07</v>
      </c>
    </row>
    <row r="54" spans="1:6" ht="12.75">
      <c r="A54" s="36" t="s">
        <v>70</v>
      </c>
      <c r="B54" s="6">
        <v>0</v>
      </c>
      <c r="C54" s="6">
        <v>-5.529727786779404E-10</v>
      </c>
      <c r="D54" s="6">
        <v>0</v>
      </c>
      <c r="E54" s="6">
        <v>-1.862645149230957E-09</v>
      </c>
      <c r="F54" s="6">
        <f>SUM(B54:E54)</f>
        <v>-2.4156179279088974E-09</v>
      </c>
    </row>
    <row r="55" spans="1:6" ht="12.75">
      <c r="A55" s="36" t="s">
        <v>71</v>
      </c>
      <c r="B55" s="6">
        <v>0</v>
      </c>
      <c r="C55" s="6">
        <v>-4.3655745685100555E-11</v>
      </c>
      <c r="D55" s="6">
        <v>-0.009999200003221631</v>
      </c>
      <c r="E55" s="6">
        <v>0</v>
      </c>
      <c r="F55" s="6">
        <f>SUM(B55:E55)</f>
        <v>-0.009999200046877377</v>
      </c>
    </row>
    <row r="56" spans="1:6" ht="12.75">
      <c r="A56" s="36" t="s">
        <v>72</v>
      </c>
      <c r="B56" s="6">
        <v>0</v>
      </c>
      <c r="C56" s="6">
        <v>-4.3655745685100555E-10</v>
      </c>
      <c r="D56" s="6">
        <v>-0.009999000234529374</v>
      </c>
      <c r="E56" s="6">
        <v>0</v>
      </c>
      <c r="F56" s="6">
        <f>SUM(B56:E56)</f>
        <v>-0.009999000671086831</v>
      </c>
    </row>
    <row r="57" spans="1:6" ht="12.75">
      <c r="A57" s="36" t="s">
        <v>73</v>
      </c>
      <c r="B57" s="6">
        <v>0</v>
      </c>
      <c r="C57" s="6">
        <v>1.0913936421275139E-10</v>
      </c>
      <c r="D57" s="6">
        <v>-2.5000044843181968E-06</v>
      </c>
      <c r="E57" s="6">
        <v>0</v>
      </c>
      <c r="F57" s="6">
        <f>SUM(B57:E57)</f>
        <v>-2.499895344953984E-06</v>
      </c>
    </row>
    <row r="58" spans="1:6" ht="12.75">
      <c r="A58" s="36" t="s">
        <v>74</v>
      </c>
      <c r="B58" s="6">
        <v>0</v>
      </c>
      <c r="C58" s="6">
        <v>0</v>
      </c>
      <c r="D58" s="6">
        <v>-0.016423972556367517</v>
      </c>
      <c r="E58" s="6">
        <v>0</v>
      </c>
      <c r="F58" s="6">
        <f>SUM(B58:E58)</f>
        <v>-0.016423972556367517</v>
      </c>
    </row>
    <row r="59" spans="1:6" ht="12.75">
      <c r="A59" s="36" t="s">
        <v>0</v>
      </c>
      <c r="B59" s="6"/>
      <c r="C59" s="6"/>
      <c r="D59" s="6"/>
      <c r="E59" s="6"/>
      <c r="F59" s="6"/>
    </row>
    <row r="60" spans="1:6" ht="12.75">
      <c r="A60" s="36" t="s">
        <v>6</v>
      </c>
      <c r="B60" s="6">
        <f>SUM(B6:B58)</f>
        <v>0</v>
      </c>
      <c r="C60" s="6">
        <f>SUM(C6:C58)</f>
        <v>-1.002263161353767E-08</v>
      </c>
      <c r="D60" s="6">
        <f>SUM(D6:D58)</f>
        <v>-0.01304102421272547</v>
      </c>
      <c r="E60" s="6">
        <f>SUM(E6:E58)</f>
        <v>1.862645149230957E-09</v>
      </c>
      <c r="F60" s="6">
        <f>SUM(F6:F58)</f>
        <v>-0.013041032372711934</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5.625" style="7" bestFit="1" customWidth="1"/>
    <col min="3" max="3" width="11.625" style="7" bestFit="1" customWidth="1"/>
    <col min="4" max="4" width="6.375" style="7" bestFit="1" customWidth="1"/>
    <col min="5" max="5" width="14.50390625" style="7" bestFit="1" customWidth="1"/>
    <col min="6" max="6" width="7.003906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111</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75">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116590114</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0</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116590114</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0</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0</v>
      </c>
    </row>
    <row r="26" spans="1:9" ht="12.75">
      <c r="A26" s="36" t="s">
        <v>41</v>
      </c>
      <c r="B26" s="6">
        <v>0</v>
      </c>
      <c r="C26" s="6">
        <v>0</v>
      </c>
      <c r="D26" s="6">
        <v>0</v>
      </c>
      <c r="E26" s="6">
        <v>0</v>
      </c>
      <c r="F26" s="6">
        <f t="shared" si="1"/>
        <v>0</v>
      </c>
      <c r="H26" s="7" t="s">
        <v>42</v>
      </c>
      <c r="I26" s="8">
        <f>+F60</f>
        <v>0</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0</v>
      </c>
      <c r="E60" s="6">
        <f>SUM(E6:E58)</f>
        <v>0</v>
      </c>
      <c r="F60" s="6">
        <f>SUM(F6:F58)</f>
        <v>0</v>
      </c>
    </row>
  </sheetData>
  <mergeCells count="1">
    <mergeCell ref="B1:F1"/>
  </mergeCells>
  <printOptions horizontalCentered="1" verticalCentered="1"/>
  <pageMargins left="0.5" right="0.5" top="0" bottom="0" header="0.5" footer="0.5"/>
  <pageSetup fitToHeight="1" fitToWidth="1" orientation="portrait" scale="8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1.625" style="7" bestFit="1" customWidth="1"/>
    <col min="4" max="4" width="8.125" style="7" bestFit="1" customWidth="1"/>
    <col min="5" max="5" width="14.50390625" style="7" bestFit="1" customWidth="1"/>
    <col min="6" max="6" width="11.003906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112</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813575.68041393</v>
      </c>
      <c r="C6" s="6">
        <v>150894.20913527082</v>
      </c>
      <c r="D6" s="6">
        <v>15291.76397545818</v>
      </c>
      <c r="E6" s="6">
        <v>0</v>
      </c>
      <c r="F6" s="6">
        <f aca="true" t="shared" si="0" ref="F6:F21">SUM(B6:E6)</f>
        <v>979761.653524659</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29134211.30426635</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68032.7001304309</v>
      </c>
      <c r="C15" s="6">
        <v>0</v>
      </c>
      <c r="D15" s="6">
        <v>243.40218393019762</v>
      </c>
      <c r="E15" s="6">
        <v>0</v>
      </c>
      <c r="F15" s="6">
        <f t="shared" si="0"/>
        <v>68276.1023143611</v>
      </c>
      <c r="H15" s="7" t="s">
        <v>22</v>
      </c>
      <c r="I15" s="8">
        <v>469503.38666666666</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17500000</v>
      </c>
    </row>
    <row r="19" spans="1:9" ht="12.75">
      <c r="A19" s="36" t="s">
        <v>28</v>
      </c>
      <c r="B19" s="6">
        <v>1467935.0161461986</v>
      </c>
      <c r="C19" s="6">
        <v>0</v>
      </c>
      <c r="D19" s="6">
        <v>0</v>
      </c>
      <c r="E19" s="6">
        <v>0</v>
      </c>
      <c r="F19" s="6">
        <f t="shared" si="0"/>
        <v>1467935.0161461986</v>
      </c>
      <c r="H19" s="7" t="s">
        <v>29</v>
      </c>
      <c r="I19" s="8">
        <v>-2163321.5408549192</v>
      </c>
    </row>
    <row r="20" spans="1:9" ht="12.75">
      <c r="A20" s="36" t="s">
        <v>30</v>
      </c>
      <c r="B20" s="6">
        <v>876929.3922467483</v>
      </c>
      <c r="C20" s="6">
        <v>0</v>
      </c>
      <c r="D20" s="6">
        <v>155.5800070669446</v>
      </c>
      <c r="E20" s="6">
        <v>0</v>
      </c>
      <c r="F20" s="6">
        <f t="shared" si="0"/>
        <v>877084.9722538153</v>
      </c>
      <c r="H20" s="7" t="s">
        <v>31</v>
      </c>
      <c r="I20" s="8" t="s">
        <v>0</v>
      </c>
    </row>
    <row r="21" spans="1:9" ht="12.75">
      <c r="A21" s="36" t="s">
        <v>32</v>
      </c>
      <c r="B21" s="6">
        <v>61414.951659362356</v>
      </c>
      <c r="C21" s="6">
        <v>0</v>
      </c>
      <c r="D21" s="6">
        <v>16.094767851328857</v>
      </c>
      <c r="E21" s="6">
        <v>0</v>
      </c>
      <c r="F21" s="6">
        <f t="shared" si="0"/>
        <v>61431.04642721368</v>
      </c>
      <c r="H21" s="7" t="s">
        <v>33</v>
      </c>
      <c r="I21" s="8">
        <v>3921282.799993061</v>
      </c>
    </row>
    <row r="22" spans="1:9" ht="12.75">
      <c r="A22" s="36" t="s">
        <v>34</v>
      </c>
      <c r="B22" s="6">
        <v>0</v>
      </c>
      <c r="C22" s="6">
        <v>0</v>
      </c>
      <c r="D22" s="6">
        <v>0</v>
      </c>
      <c r="E22" s="6">
        <v>0</v>
      </c>
      <c r="F22" s="6">
        <f aca="true" t="shared" si="1" ref="F22:F37">SUM(B22:E22)</f>
        <v>0</v>
      </c>
      <c r="H22" s="7" t="s">
        <v>35</v>
      </c>
      <c r="I22" s="8" t="s">
        <v>0</v>
      </c>
    </row>
    <row r="23" spans="1:9" ht="12.75">
      <c r="A23" s="36" t="s">
        <v>36</v>
      </c>
      <c r="B23" s="6">
        <v>1208333.6997888463</v>
      </c>
      <c r="C23" s="6">
        <v>0</v>
      </c>
      <c r="D23" s="6">
        <v>1352.2399319074761</v>
      </c>
      <c r="E23" s="6">
        <v>0</v>
      </c>
      <c r="F23" s="6">
        <f t="shared" si="1"/>
        <v>1209685.9397207538</v>
      </c>
      <c r="H23" s="7" t="s">
        <v>37</v>
      </c>
      <c r="I23" s="8">
        <v>1492897</v>
      </c>
    </row>
    <row r="24" spans="1:6" ht="12.75">
      <c r="A24" s="36" t="s">
        <v>38</v>
      </c>
      <c r="B24" s="6">
        <v>415096.6859694419</v>
      </c>
      <c r="C24" s="6">
        <v>0</v>
      </c>
      <c r="D24" s="6">
        <v>573.4232205993604</v>
      </c>
      <c r="E24" s="6">
        <v>0</v>
      </c>
      <c r="F24" s="6">
        <f t="shared" si="1"/>
        <v>415670.10919004126</v>
      </c>
    </row>
    <row r="25" spans="1:9" ht="12.75">
      <c r="A25" s="36" t="s">
        <v>39</v>
      </c>
      <c r="B25" s="6">
        <v>0</v>
      </c>
      <c r="C25" s="6">
        <v>0</v>
      </c>
      <c r="D25" s="6">
        <v>0</v>
      </c>
      <c r="E25" s="6">
        <v>0</v>
      </c>
      <c r="F25" s="6">
        <f t="shared" si="1"/>
        <v>0</v>
      </c>
      <c r="H25" s="7" t="s">
        <v>40</v>
      </c>
      <c r="I25" s="8">
        <f>SUM(I10:I15)-SUM(I18:I23)</f>
        <v>8852856.431794874</v>
      </c>
    </row>
    <row r="26" spans="1:9" ht="12.75">
      <c r="A26" s="36" t="s">
        <v>41</v>
      </c>
      <c r="B26" s="6">
        <v>0</v>
      </c>
      <c r="C26" s="6">
        <v>0</v>
      </c>
      <c r="D26" s="6">
        <v>0</v>
      </c>
      <c r="E26" s="6">
        <v>0</v>
      </c>
      <c r="F26" s="6">
        <f t="shared" si="1"/>
        <v>0</v>
      </c>
      <c r="H26" s="7" t="s">
        <v>42</v>
      </c>
      <c r="I26" s="8">
        <f>+F60</f>
        <v>8852856.43179487</v>
      </c>
    </row>
    <row r="27" spans="1:6" ht="12.75">
      <c r="A27" s="36" t="s">
        <v>43</v>
      </c>
      <c r="B27" s="6">
        <v>0</v>
      </c>
      <c r="C27" s="6">
        <v>0</v>
      </c>
      <c r="D27" s="6">
        <v>0</v>
      </c>
      <c r="E27" s="6">
        <v>0</v>
      </c>
      <c r="F27" s="6">
        <f t="shared" si="1"/>
        <v>0</v>
      </c>
    </row>
    <row r="28" spans="1:6" ht="12.75">
      <c r="A28" s="36" t="s">
        <v>44</v>
      </c>
      <c r="B28" s="6">
        <v>90392.46059030559</v>
      </c>
      <c r="C28" s="6">
        <v>0</v>
      </c>
      <c r="D28" s="6">
        <v>690.5999753768047</v>
      </c>
      <c r="E28" s="6">
        <v>0</v>
      </c>
      <c r="F28" s="6">
        <f t="shared" si="1"/>
        <v>91083.06056568239</v>
      </c>
    </row>
    <row r="29" spans="1:6" ht="12.75">
      <c r="A29" s="36" t="s">
        <v>45</v>
      </c>
      <c r="B29" s="6">
        <v>0</v>
      </c>
      <c r="C29" s="6">
        <v>0</v>
      </c>
      <c r="D29" s="6">
        <v>0</v>
      </c>
      <c r="E29" s="6">
        <v>0</v>
      </c>
      <c r="F29" s="6">
        <f t="shared" si="1"/>
        <v>0</v>
      </c>
    </row>
    <row r="30" spans="1:6" ht="12.75">
      <c r="A30" s="36" t="s">
        <v>46</v>
      </c>
      <c r="B30" s="6">
        <v>22053.530632272897</v>
      </c>
      <c r="C30" s="6">
        <v>0</v>
      </c>
      <c r="D30" s="6">
        <v>6124.726692142661</v>
      </c>
      <c r="E30" s="6">
        <v>0</v>
      </c>
      <c r="F30" s="6">
        <f t="shared" si="1"/>
        <v>28178.257324415557</v>
      </c>
    </row>
    <row r="31" spans="1:6" ht="12.75">
      <c r="A31" s="36" t="s">
        <v>47</v>
      </c>
      <c r="B31" s="6">
        <v>139614.20445476682</v>
      </c>
      <c r="C31" s="6">
        <v>0</v>
      </c>
      <c r="D31" s="6">
        <v>0</v>
      </c>
      <c r="E31" s="6">
        <v>0</v>
      </c>
      <c r="F31" s="6">
        <f t="shared" si="1"/>
        <v>139614.20445476682</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822410.5058393255</v>
      </c>
      <c r="C41" s="6">
        <v>0</v>
      </c>
      <c r="D41" s="6">
        <v>16.09387660030317</v>
      </c>
      <c r="E41" s="6">
        <v>0</v>
      </c>
      <c r="F41" s="6">
        <f t="shared" si="2"/>
        <v>822426.5997159258</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101.41940370438496</v>
      </c>
      <c r="C54" s="6">
        <v>0</v>
      </c>
      <c r="D54" s="6">
        <v>0</v>
      </c>
      <c r="E54" s="6">
        <v>0</v>
      </c>
      <c r="F54" s="6">
        <f>SUM(B54:E54)</f>
        <v>101.41940370438496</v>
      </c>
    </row>
    <row r="55" spans="1:6" ht="12.75">
      <c r="A55" s="36" t="s">
        <v>71</v>
      </c>
      <c r="B55" s="6">
        <v>0</v>
      </c>
      <c r="C55" s="6">
        <v>0</v>
      </c>
      <c r="D55" s="6">
        <v>0</v>
      </c>
      <c r="E55" s="6">
        <v>0</v>
      </c>
      <c r="F55" s="6">
        <f>SUM(B55:E55)</f>
        <v>0</v>
      </c>
    </row>
    <row r="56" spans="1:6" ht="12.75">
      <c r="A56" s="36" t="s">
        <v>72</v>
      </c>
      <c r="B56" s="6">
        <v>2691608.050753334</v>
      </c>
      <c r="C56" s="6">
        <v>0</v>
      </c>
      <c r="D56" s="6">
        <v>0</v>
      </c>
      <c r="E56" s="6">
        <v>0</v>
      </c>
      <c r="F56" s="6">
        <f>SUM(B56:E56)</f>
        <v>2691608.050753334</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8677498.298028668</v>
      </c>
      <c r="C60" s="6">
        <f>SUM(C6:C58)</f>
        <v>150894.20913527082</v>
      </c>
      <c r="D60" s="6">
        <f>SUM(D6:D58)</f>
        <v>24463.924630933256</v>
      </c>
      <c r="E60" s="6">
        <f>SUM(E6:E58)</f>
        <v>0</v>
      </c>
      <c r="F60" s="6">
        <f>SUM(F6:F58)</f>
        <v>8852856.43179487</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2.125" style="7" bestFit="1" customWidth="1"/>
    <col min="4" max="4" width="11.003906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113</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13725.823003231526</v>
      </c>
      <c r="C6" s="6">
        <v>51670.9557025283</v>
      </c>
      <c r="D6" s="6">
        <v>0</v>
      </c>
      <c r="E6" s="6">
        <v>0</v>
      </c>
      <c r="F6" s="6">
        <f aca="true" t="shared" si="0" ref="F6:F21">SUM(B6:E6)</f>
        <v>65396.778705759825</v>
      </c>
      <c r="H6" s="7" t="s">
        <v>8</v>
      </c>
      <c r="I6" s="8" t="s">
        <v>0</v>
      </c>
    </row>
    <row r="7" spans="1:6" ht="12" customHeight="1">
      <c r="A7" s="36" t="s">
        <v>9</v>
      </c>
      <c r="B7" s="6">
        <v>1572.3785862392765</v>
      </c>
      <c r="C7" s="6">
        <v>27042.85573799933</v>
      </c>
      <c r="D7" s="6">
        <v>9989.88</v>
      </c>
      <c r="E7" s="6">
        <v>0</v>
      </c>
      <c r="F7" s="6">
        <f t="shared" si="0"/>
        <v>38605.1143242386</v>
      </c>
    </row>
    <row r="8" spans="1:9" ht="12.75">
      <c r="A8" s="36" t="s">
        <v>10</v>
      </c>
      <c r="B8" s="6">
        <v>15807.372272884426</v>
      </c>
      <c r="C8" s="6">
        <v>341641.37673203985</v>
      </c>
      <c r="D8" s="6">
        <v>0</v>
      </c>
      <c r="E8" s="6">
        <v>0</v>
      </c>
      <c r="F8" s="6">
        <f t="shared" si="0"/>
        <v>357448.74900492426</v>
      </c>
      <c r="H8" s="7" t="s">
        <v>0</v>
      </c>
      <c r="I8" s="8" t="s">
        <v>0</v>
      </c>
    </row>
    <row r="9" spans="1:9" ht="12.75">
      <c r="A9" s="36" t="s">
        <v>11</v>
      </c>
      <c r="B9" s="6">
        <v>34030.663994349554</v>
      </c>
      <c r="C9" s="6">
        <v>28542.416185447324</v>
      </c>
      <c r="D9" s="6">
        <v>0</v>
      </c>
      <c r="E9" s="6">
        <v>0</v>
      </c>
      <c r="F9" s="6">
        <f t="shared" si="0"/>
        <v>62573.080179796874</v>
      </c>
      <c r="H9" s="7" t="s">
        <v>0</v>
      </c>
      <c r="I9" s="8" t="s">
        <v>0</v>
      </c>
    </row>
    <row r="10" spans="1:9" ht="12.75">
      <c r="A10" s="36" t="s">
        <v>12</v>
      </c>
      <c r="B10" s="6">
        <v>121138.35196349959</v>
      </c>
      <c r="C10" s="6">
        <v>1040639.7988059369</v>
      </c>
      <c r="D10" s="6">
        <v>1786068.71</v>
      </c>
      <c r="E10" s="6">
        <v>0</v>
      </c>
      <c r="F10" s="6">
        <f t="shared" si="0"/>
        <v>2947846.8607694367</v>
      </c>
      <c r="H10" s="7" t="s">
        <v>13</v>
      </c>
      <c r="I10" s="8">
        <v>8333806</v>
      </c>
    </row>
    <row r="11" spans="1:6" ht="12.75">
      <c r="A11" s="36" t="s">
        <v>14</v>
      </c>
      <c r="B11" s="6">
        <v>15705.990044638538</v>
      </c>
      <c r="C11" s="6">
        <v>62676.53522673367</v>
      </c>
      <c r="D11" s="6">
        <v>138468.73</v>
      </c>
      <c r="E11" s="6">
        <v>0</v>
      </c>
      <c r="F11" s="6">
        <f t="shared" si="0"/>
        <v>216851.2552713722</v>
      </c>
    </row>
    <row r="12" spans="1:8" ht="12.75">
      <c r="A12" s="36" t="s">
        <v>15</v>
      </c>
      <c r="B12" s="6">
        <v>0</v>
      </c>
      <c r="C12" s="6">
        <v>0</v>
      </c>
      <c r="D12" s="6">
        <v>0</v>
      </c>
      <c r="E12" s="6">
        <v>0</v>
      </c>
      <c r="F12" s="6">
        <f t="shared" si="0"/>
        <v>0</v>
      </c>
      <c r="H12" s="7" t="s">
        <v>16</v>
      </c>
    </row>
    <row r="13" spans="1:9" ht="12.75">
      <c r="A13" s="36" t="s">
        <v>17</v>
      </c>
      <c r="B13" s="6">
        <v>295202.65936482063</v>
      </c>
      <c r="C13" s="6">
        <v>3287955.22107297</v>
      </c>
      <c r="D13" s="6">
        <v>1590787.69</v>
      </c>
      <c r="E13" s="6">
        <v>0</v>
      </c>
      <c r="F13" s="6">
        <f t="shared" si="0"/>
        <v>5173945.570437791</v>
      </c>
      <c r="H13" s="7" t="s">
        <v>18</v>
      </c>
      <c r="I13" s="8">
        <v>9335960.799999999</v>
      </c>
    </row>
    <row r="14" spans="1:9" ht="12.75">
      <c r="A14" s="36" t="s">
        <v>19</v>
      </c>
      <c r="B14" s="6">
        <v>1730.1908118260615</v>
      </c>
      <c r="C14" s="6">
        <v>37951.11349338733</v>
      </c>
      <c r="D14" s="6">
        <v>0</v>
      </c>
      <c r="E14" s="6">
        <v>0</v>
      </c>
      <c r="F14" s="6">
        <f t="shared" si="0"/>
        <v>39681.304305213394</v>
      </c>
      <c r="H14" s="7" t="s">
        <v>20</v>
      </c>
      <c r="I14" s="8">
        <v>1230967.84</v>
      </c>
    </row>
    <row r="15" spans="1:9" ht="12.75">
      <c r="A15" s="36" t="s">
        <v>21</v>
      </c>
      <c r="B15" s="6">
        <v>99561.32665075823</v>
      </c>
      <c r="C15" s="6">
        <v>709569.1125849992</v>
      </c>
      <c r="D15" s="6">
        <v>0</v>
      </c>
      <c r="E15" s="6">
        <v>0</v>
      </c>
      <c r="F15" s="6">
        <f t="shared" si="0"/>
        <v>809130.4392357575</v>
      </c>
      <c r="H15" s="7" t="s">
        <v>22</v>
      </c>
      <c r="I15" s="8">
        <v>1100065.17</v>
      </c>
    </row>
    <row r="16" spans="1:6" ht="12.75">
      <c r="A16" s="36" t="s">
        <v>23</v>
      </c>
      <c r="B16" s="6">
        <v>29182.056654376567</v>
      </c>
      <c r="C16" s="6">
        <v>84621.57459035509</v>
      </c>
      <c r="D16" s="6">
        <v>92661.89</v>
      </c>
      <c r="E16" s="6">
        <v>0</v>
      </c>
      <c r="F16" s="6">
        <f t="shared" si="0"/>
        <v>206465.52124473167</v>
      </c>
    </row>
    <row r="17" spans="1:8" ht="12.75">
      <c r="A17" s="36" t="s">
        <v>24</v>
      </c>
      <c r="B17" s="6">
        <v>0</v>
      </c>
      <c r="C17" s="6">
        <v>0</v>
      </c>
      <c r="D17" s="6">
        <v>0</v>
      </c>
      <c r="E17" s="6">
        <v>0</v>
      </c>
      <c r="F17" s="6">
        <f t="shared" si="0"/>
        <v>0</v>
      </c>
      <c r="H17" s="7" t="s">
        <v>25</v>
      </c>
    </row>
    <row r="18" spans="1:9" ht="12.75">
      <c r="A18" s="36" t="s">
        <v>26</v>
      </c>
      <c r="B18" s="6">
        <v>9580.92161244383</v>
      </c>
      <c r="C18" s="6">
        <v>93952.65524361077</v>
      </c>
      <c r="D18" s="6">
        <v>1024.84</v>
      </c>
      <c r="E18" s="6">
        <v>0</v>
      </c>
      <c r="F18" s="6">
        <f t="shared" si="0"/>
        <v>104558.4168560546</v>
      </c>
      <c r="H18" s="7" t="s">
        <v>27</v>
      </c>
      <c r="I18" s="8">
        <v>0</v>
      </c>
    </row>
    <row r="19" spans="1:9" ht="12.75">
      <c r="A19" s="36" t="s">
        <v>28</v>
      </c>
      <c r="B19" s="6">
        <v>15069.80022964656</v>
      </c>
      <c r="C19" s="6">
        <v>362843.7860179148</v>
      </c>
      <c r="D19" s="6">
        <v>134118</v>
      </c>
      <c r="E19" s="6">
        <v>0</v>
      </c>
      <c r="F19" s="6">
        <f t="shared" si="0"/>
        <v>512031.5862475614</v>
      </c>
      <c r="H19" s="7" t="s">
        <v>29</v>
      </c>
      <c r="I19" s="8">
        <v>51331.679999999884</v>
      </c>
    </row>
    <row r="20" spans="1:9" ht="12.75">
      <c r="A20" s="36" t="s">
        <v>30</v>
      </c>
      <c r="B20" s="6">
        <v>20495.590720798104</v>
      </c>
      <c r="C20" s="6">
        <v>163659.72711530977</v>
      </c>
      <c r="D20" s="6">
        <v>85139.08</v>
      </c>
      <c r="E20" s="6">
        <v>0</v>
      </c>
      <c r="F20" s="6">
        <f t="shared" si="0"/>
        <v>269294.3978361079</v>
      </c>
      <c r="H20" s="7" t="s">
        <v>31</v>
      </c>
      <c r="I20" s="8" t="s">
        <v>0</v>
      </c>
    </row>
    <row r="21" spans="1:9" ht="12.75">
      <c r="A21" s="36" t="s">
        <v>32</v>
      </c>
      <c r="B21" s="6">
        <v>2521.6850837819893</v>
      </c>
      <c r="C21" s="6">
        <v>85769.80275512543</v>
      </c>
      <c r="D21" s="6">
        <v>2801.4</v>
      </c>
      <c r="E21" s="6">
        <v>0</v>
      </c>
      <c r="F21" s="6">
        <f t="shared" si="0"/>
        <v>91092.88783890742</v>
      </c>
      <c r="H21" s="7" t="s">
        <v>33</v>
      </c>
      <c r="I21" s="8">
        <v>-125003</v>
      </c>
    </row>
    <row r="22" spans="1:9" ht="12.75">
      <c r="A22" s="36" t="s">
        <v>34</v>
      </c>
      <c r="B22" s="6">
        <v>0</v>
      </c>
      <c r="C22" s="6">
        <v>0</v>
      </c>
      <c r="D22" s="6">
        <v>0</v>
      </c>
      <c r="E22" s="6">
        <v>0</v>
      </c>
      <c r="F22" s="6">
        <f aca="true" t="shared" si="1" ref="F22:F37">SUM(B22:E22)</f>
        <v>0</v>
      </c>
      <c r="H22" s="7" t="s">
        <v>35</v>
      </c>
      <c r="I22" s="8" t="s">
        <v>0</v>
      </c>
    </row>
    <row r="23" spans="1:9" ht="12.75">
      <c r="A23" s="36" t="s">
        <v>36</v>
      </c>
      <c r="B23" s="6">
        <v>12060.7684339131</v>
      </c>
      <c r="C23" s="6">
        <v>66922.17497834637</v>
      </c>
      <c r="D23" s="6">
        <v>65599.49</v>
      </c>
      <c r="E23" s="6">
        <v>0</v>
      </c>
      <c r="F23" s="6">
        <f t="shared" si="1"/>
        <v>144582.43341225947</v>
      </c>
      <c r="H23" s="7" t="s">
        <v>37</v>
      </c>
      <c r="I23" s="8">
        <v>1000000</v>
      </c>
    </row>
    <row r="24" spans="1:6" ht="12.75">
      <c r="A24" s="36" t="s">
        <v>38</v>
      </c>
      <c r="B24" s="6">
        <v>9144.571084308827</v>
      </c>
      <c r="C24" s="6">
        <v>47269.09490719486</v>
      </c>
      <c r="D24" s="6">
        <v>0</v>
      </c>
      <c r="E24" s="6">
        <v>0</v>
      </c>
      <c r="F24" s="6">
        <f t="shared" si="1"/>
        <v>56413.66599150369</v>
      </c>
    </row>
    <row r="25" spans="1:9" ht="12.75">
      <c r="A25" s="36" t="s">
        <v>39</v>
      </c>
      <c r="B25" s="6">
        <v>0</v>
      </c>
      <c r="C25" s="6">
        <v>0</v>
      </c>
      <c r="D25" s="6">
        <v>0</v>
      </c>
      <c r="E25" s="6">
        <v>0</v>
      </c>
      <c r="F25" s="6">
        <f t="shared" si="1"/>
        <v>0</v>
      </c>
      <c r="H25" s="7" t="s">
        <v>40</v>
      </c>
      <c r="I25" s="8">
        <f>SUM(I10:I15)-SUM(I18:I23)</f>
        <v>19074471.129999995</v>
      </c>
    </row>
    <row r="26" spans="1:9" ht="12.75">
      <c r="A26" s="36" t="s">
        <v>41</v>
      </c>
      <c r="B26" s="6">
        <v>0</v>
      </c>
      <c r="C26" s="6">
        <v>0</v>
      </c>
      <c r="D26" s="6">
        <v>0</v>
      </c>
      <c r="E26" s="6">
        <v>0</v>
      </c>
      <c r="F26" s="6">
        <f t="shared" si="1"/>
        <v>0</v>
      </c>
      <c r="H26" s="7" t="s">
        <v>42</v>
      </c>
      <c r="I26" s="8">
        <f>+F60</f>
        <v>19074471.130000003</v>
      </c>
    </row>
    <row r="27" spans="1:6" ht="12.75">
      <c r="A27" s="36" t="s">
        <v>43</v>
      </c>
      <c r="B27" s="6">
        <v>0</v>
      </c>
      <c r="C27" s="6">
        <v>0</v>
      </c>
      <c r="D27" s="6">
        <v>0</v>
      </c>
      <c r="E27" s="6">
        <v>0</v>
      </c>
      <c r="F27" s="6">
        <f t="shared" si="1"/>
        <v>0</v>
      </c>
    </row>
    <row r="28" spans="1:6" ht="12.75">
      <c r="A28" s="36" t="s">
        <v>44</v>
      </c>
      <c r="B28" s="6">
        <v>23293.758648717965</v>
      </c>
      <c r="C28" s="6">
        <v>582011.7675576877</v>
      </c>
      <c r="D28" s="6">
        <v>210855.62</v>
      </c>
      <c r="E28" s="6">
        <v>0</v>
      </c>
      <c r="F28" s="6">
        <f t="shared" si="1"/>
        <v>816161.1462064057</v>
      </c>
    </row>
    <row r="29" spans="1:6" ht="12.75">
      <c r="A29" s="36" t="s">
        <v>45</v>
      </c>
      <c r="B29" s="6">
        <v>10035.451823058931</v>
      </c>
      <c r="C29" s="6">
        <v>186947.32063208148</v>
      </c>
      <c r="D29" s="6">
        <v>248675</v>
      </c>
      <c r="E29" s="6">
        <v>0</v>
      </c>
      <c r="F29" s="6">
        <f t="shared" si="1"/>
        <v>445657.7724551404</v>
      </c>
    </row>
    <row r="30" spans="1:6" ht="12.75">
      <c r="A30" s="36" t="s">
        <v>46</v>
      </c>
      <c r="B30" s="6">
        <v>4374.391878134817</v>
      </c>
      <c r="C30" s="6">
        <v>9342.960112355046</v>
      </c>
      <c r="D30" s="6">
        <v>112694.31</v>
      </c>
      <c r="E30" s="6">
        <v>0</v>
      </c>
      <c r="F30" s="6">
        <f t="shared" si="1"/>
        <v>126411.66199048985</v>
      </c>
    </row>
    <row r="31" spans="1:6" ht="12.75">
      <c r="A31" s="36" t="s">
        <v>47</v>
      </c>
      <c r="B31" s="6">
        <v>13526.87877150875</v>
      </c>
      <c r="C31" s="6">
        <v>201007.76192695246</v>
      </c>
      <c r="D31" s="6">
        <v>56403.14</v>
      </c>
      <c r="E31" s="6">
        <v>0</v>
      </c>
      <c r="F31" s="6">
        <f t="shared" si="1"/>
        <v>270937.7806984612</v>
      </c>
    </row>
    <row r="32" spans="1:6" ht="12.75">
      <c r="A32" s="36" t="s">
        <v>48</v>
      </c>
      <c r="B32" s="6">
        <v>1679.5515733834695</v>
      </c>
      <c r="C32" s="6">
        <v>26460.324471031483</v>
      </c>
      <c r="D32" s="6">
        <v>26610</v>
      </c>
      <c r="E32" s="6">
        <v>0</v>
      </c>
      <c r="F32" s="6">
        <f t="shared" si="1"/>
        <v>54749.87604441495</v>
      </c>
    </row>
    <row r="33" spans="1:6" ht="12.75">
      <c r="A33" s="36" t="s">
        <v>49</v>
      </c>
      <c r="B33" s="6">
        <v>4417.633444764779</v>
      </c>
      <c r="C33" s="6">
        <v>107253.20188978431</v>
      </c>
      <c r="D33" s="6">
        <v>0</v>
      </c>
      <c r="E33" s="6">
        <v>0</v>
      </c>
      <c r="F33" s="6">
        <f t="shared" si="1"/>
        <v>111670.83533454909</v>
      </c>
    </row>
    <row r="34" spans="1:6" ht="12.75">
      <c r="A34" s="36" t="s">
        <v>50</v>
      </c>
      <c r="B34" s="6">
        <v>4701.767510441163</v>
      </c>
      <c r="C34" s="6">
        <v>86324.69747355753</v>
      </c>
      <c r="D34" s="6">
        <v>0</v>
      </c>
      <c r="E34" s="6">
        <v>0</v>
      </c>
      <c r="F34" s="6">
        <f t="shared" si="1"/>
        <v>91026.4649839987</v>
      </c>
    </row>
    <row r="35" spans="1:6" ht="12.75">
      <c r="A35" s="36" t="s">
        <v>51</v>
      </c>
      <c r="B35" s="6">
        <v>1621.1909777781011</v>
      </c>
      <c r="C35" s="6">
        <v>1490.8150781539543</v>
      </c>
      <c r="D35" s="6">
        <v>191051.58</v>
      </c>
      <c r="E35" s="6">
        <v>0</v>
      </c>
      <c r="F35" s="6">
        <f t="shared" si="1"/>
        <v>194163.58605593204</v>
      </c>
    </row>
    <row r="36" spans="1:6" ht="12.75">
      <c r="A36" s="36" t="s">
        <v>52</v>
      </c>
      <c r="B36" s="6">
        <v>0</v>
      </c>
      <c r="C36" s="6">
        <v>0</v>
      </c>
      <c r="D36" s="6">
        <v>0</v>
      </c>
      <c r="E36" s="6">
        <v>0</v>
      </c>
      <c r="F36" s="6">
        <f t="shared" si="1"/>
        <v>0</v>
      </c>
    </row>
    <row r="37" spans="1:6" ht="12.75">
      <c r="A37" s="36" t="s">
        <v>53</v>
      </c>
      <c r="B37" s="6">
        <v>14270.182903804165</v>
      </c>
      <c r="C37" s="6">
        <v>22871.214009179836</v>
      </c>
      <c r="D37" s="6">
        <v>59636</v>
      </c>
      <c r="E37" s="6">
        <v>0</v>
      </c>
      <c r="F37" s="6">
        <f t="shared" si="1"/>
        <v>96777.396912984</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2634.3756203003304</v>
      </c>
      <c r="C40" s="6">
        <v>-50.635862382625014</v>
      </c>
      <c r="D40" s="6">
        <v>0</v>
      </c>
      <c r="E40" s="6">
        <v>0</v>
      </c>
      <c r="F40" s="6">
        <f t="shared" si="2"/>
        <v>2583.7397579177054</v>
      </c>
    </row>
    <row r="41" spans="1:6" ht="12.75">
      <c r="A41" s="36" t="s">
        <v>57</v>
      </c>
      <c r="B41" s="6">
        <v>11302.791835369959</v>
      </c>
      <c r="C41" s="6">
        <v>131005.1414137885</v>
      </c>
      <c r="D41" s="6">
        <v>87155.35</v>
      </c>
      <c r="E41" s="6">
        <v>0</v>
      </c>
      <c r="F41" s="6">
        <f t="shared" si="2"/>
        <v>229463.28324915847</v>
      </c>
    </row>
    <row r="42" spans="1:6" ht="12.75">
      <c r="A42" s="36" t="s">
        <v>58</v>
      </c>
      <c r="B42" s="6">
        <v>8656.512484249717</v>
      </c>
      <c r="C42" s="6">
        <v>103499.80328861986</v>
      </c>
      <c r="D42" s="6">
        <v>202775.7</v>
      </c>
      <c r="E42" s="6">
        <v>0</v>
      </c>
      <c r="F42" s="6">
        <f t="shared" si="2"/>
        <v>314932.0157728696</v>
      </c>
    </row>
    <row r="43" spans="1:6" ht="12.75">
      <c r="A43" s="36" t="s">
        <v>59</v>
      </c>
      <c r="B43" s="6">
        <v>7832.210016019664</v>
      </c>
      <c r="C43" s="6">
        <v>137570.14907607375</v>
      </c>
      <c r="D43" s="6">
        <v>51684.01</v>
      </c>
      <c r="E43" s="6">
        <v>0</v>
      </c>
      <c r="F43" s="6">
        <f t="shared" si="2"/>
        <v>197086.36909209343</v>
      </c>
    </row>
    <row r="44" spans="1:6" ht="12.75">
      <c r="A44" s="36" t="s">
        <v>60</v>
      </c>
      <c r="B44" s="6">
        <v>20719.733813018942</v>
      </c>
      <c r="C44" s="6">
        <v>578573.5778364284</v>
      </c>
      <c r="D44" s="6">
        <v>184281</v>
      </c>
      <c r="E44" s="6">
        <v>0</v>
      </c>
      <c r="F44" s="6">
        <f t="shared" si="2"/>
        <v>783574.3116494473</v>
      </c>
    </row>
    <row r="45" spans="1:6" ht="12.75">
      <c r="A45" s="36" t="s">
        <v>61</v>
      </c>
      <c r="B45" s="6">
        <v>0</v>
      </c>
      <c r="C45" s="6">
        <v>0</v>
      </c>
      <c r="D45" s="6">
        <v>0</v>
      </c>
      <c r="E45" s="6">
        <v>0</v>
      </c>
      <c r="F45" s="6">
        <f t="shared" si="2"/>
        <v>0</v>
      </c>
    </row>
    <row r="46" spans="1:6" ht="12.75">
      <c r="A46" s="36" t="s">
        <v>62</v>
      </c>
      <c r="B46" s="6">
        <v>4777.010253342578</v>
      </c>
      <c r="C46" s="6">
        <v>31004.21504505458</v>
      </c>
      <c r="D46" s="6">
        <v>0</v>
      </c>
      <c r="E46" s="6">
        <v>0</v>
      </c>
      <c r="F46" s="6">
        <f t="shared" si="2"/>
        <v>35781.225298397156</v>
      </c>
    </row>
    <row r="47" spans="1:6" ht="12.75">
      <c r="A47" s="36" t="s">
        <v>63</v>
      </c>
      <c r="B47" s="6">
        <v>18170.82376767376</v>
      </c>
      <c r="C47" s="6">
        <v>46430.60298333963</v>
      </c>
      <c r="D47" s="6">
        <v>14193.5</v>
      </c>
      <c r="E47" s="6">
        <v>0</v>
      </c>
      <c r="F47" s="6">
        <f t="shared" si="2"/>
        <v>78794.9267510134</v>
      </c>
    </row>
    <row r="48" spans="1:6" ht="12.75">
      <c r="A48" s="36" t="s">
        <v>64</v>
      </c>
      <c r="B48" s="6">
        <v>2003.4916748422663</v>
      </c>
      <c r="C48" s="6">
        <v>159904.6982926845</v>
      </c>
      <c r="D48" s="6">
        <v>0</v>
      </c>
      <c r="E48" s="6">
        <v>0</v>
      </c>
      <c r="F48" s="6">
        <f t="shared" si="2"/>
        <v>161908.18996752676</v>
      </c>
    </row>
    <row r="49" spans="1:6" ht="12.75">
      <c r="A49" s="36" t="s">
        <v>65</v>
      </c>
      <c r="B49" s="6">
        <v>0</v>
      </c>
      <c r="C49" s="6">
        <v>0</v>
      </c>
      <c r="D49" s="6">
        <v>0</v>
      </c>
      <c r="E49" s="6">
        <v>0</v>
      </c>
      <c r="F49" s="6">
        <f t="shared" si="2"/>
        <v>0</v>
      </c>
    </row>
    <row r="50" spans="1:6" ht="12.75">
      <c r="A50" s="36" t="s">
        <v>66</v>
      </c>
      <c r="B50" s="6">
        <v>50011.17327423195</v>
      </c>
      <c r="C50" s="6">
        <v>700664.1600852584</v>
      </c>
      <c r="D50" s="6">
        <v>788902.39</v>
      </c>
      <c r="E50" s="6">
        <v>0</v>
      </c>
      <c r="F50" s="6">
        <f t="shared" si="2"/>
        <v>1539577.7233594903</v>
      </c>
    </row>
    <row r="51" spans="1:6" ht="12.75">
      <c r="A51" s="36" t="s">
        <v>67</v>
      </c>
      <c r="B51" s="6">
        <v>2420.6408635827906</v>
      </c>
      <c r="C51" s="6">
        <v>14380.939877502098</v>
      </c>
      <c r="D51" s="6">
        <v>828</v>
      </c>
      <c r="E51" s="6">
        <v>0</v>
      </c>
      <c r="F51" s="6">
        <f t="shared" si="2"/>
        <v>17629.58074108489</v>
      </c>
    </row>
    <row r="52" spans="1:6" ht="12.75">
      <c r="A52" s="36" t="s">
        <v>68</v>
      </c>
      <c r="B52" s="6">
        <v>1055.7382980427324</v>
      </c>
      <c r="C52" s="6">
        <v>12388.089136110846</v>
      </c>
      <c r="D52" s="6">
        <v>0</v>
      </c>
      <c r="E52" s="6">
        <v>0</v>
      </c>
      <c r="F52" s="6">
        <f t="shared" si="2"/>
        <v>13443.827434153578</v>
      </c>
    </row>
    <row r="53" spans="1:6" ht="12.75">
      <c r="A53" s="36" t="s">
        <v>69</v>
      </c>
      <c r="B53" s="6">
        <v>449093.8874455303</v>
      </c>
      <c r="C53" s="6">
        <v>471156.8957695202</v>
      </c>
      <c r="D53" s="6">
        <v>9760</v>
      </c>
      <c r="E53" s="6">
        <v>0</v>
      </c>
      <c r="F53" s="6">
        <f t="shared" si="2"/>
        <v>930010.7832150505</v>
      </c>
    </row>
    <row r="54" spans="1:6" ht="12.75">
      <c r="A54" s="36" t="s">
        <v>70</v>
      </c>
      <c r="B54" s="6">
        <v>67030.33974382574</v>
      </c>
      <c r="C54" s="6">
        <v>611358.0924802747</v>
      </c>
      <c r="D54" s="6">
        <v>115442.18</v>
      </c>
      <c r="E54" s="6">
        <v>0</v>
      </c>
      <c r="F54" s="6">
        <f>SUM(B54:E54)</f>
        <v>793830.6122241004</v>
      </c>
    </row>
    <row r="55" spans="1:6" ht="12.75">
      <c r="A55" s="36" t="s">
        <v>71</v>
      </c>
      <c r="B55" s="6">
        <v>4851.963311097773</v>
      </c>
      <c r="C55" s="6">
        <v>93110.74332003825</v>
      </c>
      <c r="D55" s="6">
        <v>129454.51</v>
      </c>
      <c r="E55" s="6">
        <v>0</v>
      </c>
      <c r="F55" s="6">
        <f>SUM(B55:E55)</f>
        <v>227417.21663113602</v>
      </c>
    </row>
    <row r="56" spans="1:6" ht="12.75">
      <c r="A56" s="36" t="s">
        <v>72</v>
      </c>
      <c r="B56" s="6">
        <v>9158.805457329725</v>
      </c>
      <c r="C56" s="6">
        <v>304952.81043170346</v>
      </c>
      <c r="D56" s="6">
        <v>57472.54</v>
      </c>
      <c r="E56" s="6">
        <v>0</v>
      </c>
      <c r="F56" s="6">
        <f>SUM(B56:E56)</f>
        <v>371584.15588903317</v>
      </c>
    </row>
    <row r="57" spans="1:6" ht="12.75">
      <c r="A57" s="36" t="s">
        <v>73</v>
      </c>
      <c r="B57" s="6">
        <v>534.4984531684626</v>
      </c>
      <c r="C57" s="6">
        <v>35840.288170566375</v>
      </c>
      <c r="D57" s="6">
        <v>37003.8</v>
      </c>
      <c r="E57" s="6">
        <v>0</v>
      </c>
      <c r="F57" s="6">
        <f>SUM(B57:E57)</f>
        <v>73378.58662373484</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1434704.9543547356</v>
      </c>
      <c r="C60" s="6">
        <f>SUM(C6:C58)</f>
        <v>11148227.835645264</v>
      </c>
      <c r="D60" s="6">
        <f>SUM(D6:D58)</f>
        <v>6491538.339999998</v>
      </c>
      <c r="E60" s="6">
        <f>SUM(E6:E58)</f>
        <v>0</v>
      </c>
      <c r="F60" s="6">
        <f>SUM(F6:F58)</f>
        <v>19074471.130000003</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23.625" style="7" bestFit="1" customWidth="1"/>
    <col min="2" max="2" width="5.625" style="7" bestFit="1" customWidth="1"/>
    <col min="3" max="3" width="11.625" style="7" bestFit="1" customWidth="1"/>
    <col min="4" max="4" width="6.375" style="7" bestFit="1" customWidth="1"/>
    <col min="5" max="5" width="14.50390625" style="7" bestFit="1" customWidth="1"/>
    <col min="6" max="6" width="7.00390625" style="7" bestFit="1" customWidth="1"/>
    <col min="7" max="7" width="2.625" style="7" customWidth="1"/>
    <col min="8" max="8" width="28.125" style="7" bestFit="1" customWidth="1"/>
    <col min="9" max="9" width="3.625" style="8" bestFit="1" customWidth="1"/>
    <col min="10" max="16384" width="10.625" style="7" customWidth="1"/>
  </cols>
  <sheetData>
    <row r="1" spans="1:6" ht="12.75">
      <c r="A1"/>
      <c r="B1" s="122" t="s">
        <v>95</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19">
        <v>0</v>
      </c>
      <c r="C6" s="19">
        <v>0</v>
      </c>
      <c r="D6" s="19">
        <v>0</v>
      </c>
      <c r="E6" s="19">
        <v>0</v>
      </c>
      <c r="F6" s="6">
        <f aca="true" t="shared" si="0" ref="F6:F53">SUM(B6:E6)</f>
        <v>0</v>
      </c>
      <c r="H6" s="7" t="s">
        <v>8</v>
      </c>
      <c r="I6" s="8" t="s">
        <v>0</v>
      </c>
    </row>
    <row r="7" spans="1:6" ht="12" customHeight="1">
      <c r="A7" s="36" t="s">
        <v>9</v>
      </c>
      <c r="B7" s="19">
        <v>0</v>
      </c>
      <c r="C7" s="19">
        <v>0</v>
      </c>
      <c r="D7" s="19">
        <v>0</v>
      </c>
      <c r="E7" s="19">
        <v>0</v>
      </c>
      <c r="F7" s="6">
        <f t="shared" si="0"/>
        <v>0</v>
      </c>
    </row>
    <row r="8" spans="1:9" ht="12.75">
      <c r="A8" s="36" t="s">
        <v>10</v>
      </c>
      <c r="B8" s="19">
        <v>0</v>
      </c>
      <c r="C8" s="19">
        <v>0</v>
      </c>
      <c r="D8" s="19">
        <v>0</v>
      </c>
      <c r="E8" s="19">
        <v>0</v>
      </c>
      <c r="F8" s="6">
        <f t="shared" si="0"/>
        <v>0</v>
      </c>
      <c r="H8" s="7" t="s">
        <v>0</v>
      </c>
      <c r="I8" s="8" t="s">
        <v>0</v>
      </c>
    </row>
    <row r="9" spans="1:9" ht="12.75">
      <c r="A9" s="36" t="s">
        <v>11</v>
      </c>
      <c r="B9" s="19">
        <v>0</v>
      </c>
      <c r="C9" s="19">
        <v>0</v>
      </c>
      <c r="D9" s="19">
        <v>0</v>
      </c>
      <c r="E9" s="19">
        <v>0</v>
      </c>
      <c r="F9" s="6">
        <f t="shared" si="0"/>
        <v>0</v>
      </c>
      <c r="H9" s="7" t="s">
        <v>0</v>
      </c>
      <c r="I9" s="8" t="s">
        <v>0</v>
      </c>
    </row>
    <row r="10" spans="1:9" ht="12.75">
      <c r="A10" s="36" t="s">
        <v>12</v>
      </c>
      <c r="B10" s="19">
        <v>0</v>
      </c>
      <c r="C10" s="19">
        <v>0</v>
      </c>
      <c r="D10" s="19">
        <v>0</v>
      </c>
      <c r="E10" s="19">
        <v>0</v>
      </c>
      <c r="F10" s="6">
        <f t="shared" si="0"/>
        <v>0</v>
      </c>
      <c r="H10" s="7" t="s">
        <v>13</v>
      </c>
      <c r="I10" s="20">
        <v>0</v>
      </c>
    </row>
    <row r="11" spans="1:6" ht="12.75">
      <c r="A11" s="36" t="s">
        <v>14</v>
      </c>
      <c r="B11" s="19">
        <v>0</v>
      </c>
      <c r="C11" s="19">
        <v>0</v>
      </c>
      <c r="D11" s="19">
        <v>0</v>
      </c>
      <c r="E11" s="19">
        <v>0</v>
      </c>
      <c r="F11" s="6">
        <f t="shared" si="0"/>
        <v>0</v>
      </c>
    </row>
    <row r="12" spans="1:8" ht="12.75">
      <c r="A12" s="36" t="s">
        <v>15</v>
      </c>
      <c r="B12" s="19">
        <v>0</v>
      </c>
      <c r="C12" s="19">
        <v>0</v>
      </c>
      <c r="D12" s="19">
        <v>0</v>
      </c>
      <c r="E12" s="19">
        <v>0</v>
      </c>
      <c r="F12" s="6">
        <f t="shared" si="0"/>
        <v>0</v>
      </c>
      <c r="H12" s="7" t="s">
        <v>16</v>
      </c>
    </row>
    <row r="13" spans="1:9" ht="12.75">
      <c r="A13" s="36" t="s">
        <v>17</v>
      </c>
      <c r="B13" s="19">
        <v>0</v>
      </c>
      <c r="C13" s="19">
        <v>0</v>
      </c>
      <c r="D13" s="19">
        <v>0</v>
      </c>
      <c r="E13" s="19">
        <v>0</v>
      </c>
      <c r="F13" s="6">
        <f t="shared" si="0"/>
        <v>0</v>
      </c>
      <c r="H13" s="7" t="s">
        <v>18</v>
      </c>
      <c r="I13" s="20">
        <v>0</v>
      </c>
    </row>
    <row r="14" spans="1:9" ht="12.75">
      <c r="A14" s="36" t="s">
        <v>19</v>
      </c>
      <c r="B14" s="19">
        <v>0</v>
      </c>
      <c r="C14" s="19">
        <v>0</v>
      </c>
      <c r="D14" s="19">
        <v>0</v>
      </c>
      <c r="E14" s="19">
        <v>0</v>
      </c>
      <c r="F14" s="6">
        <f t="shared" si="0"/>
        <v>0</v>
      </c>
      <c r="H14" s="7" t="s">
        <v>20</v>
      </c>
      <c r="I14" s="20">
        <v>0</v>
      </c>
    </row>
    <row r="15" spans="1:9" ht="12.75">
      <c r="A15" s="36" t="s">
        <v>21</v>
      </c>
      <c r="B15" s="19">
        <v>0</v>
      </c>
      <c r="C15" s="19">
        <v>0</v>
      </c>
      <c r="D15" s="19">
        <v>0</v>
      </c>
      <c r="E15" s="19">
        <v>0</v>
      </c>
      <c r="F15" s="6">
        <f t="shared" si="0"/>
        <v>0</v>
      </c>
      <c r="H15" s="7" t="s">
        <v>22</v>
      </c>
      <c r="I15" s="20">
        <v>0</v>
      </c>
    </row>
    <row r="16" spans="1:6" ht="12.75">
      <c r="A16" s="36" t="s">
        <v>23</v>
      </c>
      <c r="B16" s="19">
        <v>0</v>
      </c>
      <c r="C16" s="19">
        <v>0</v>
      </c>
      <c r="D16" s="19">
        <v>0</v>
      </c>
      <c r="E16" s="19">
        <v>0</v>
      </c>
      <c r="F16" s="6">
        <f t="shared" si="0"/>
        <v>0</v>
      </c>
    </row>
    <row r="17" spans="1:8" ht="12.75">
      <c r="A17" s="36" t="s">
        <v>24</v>
      </c>
      <c r="B17" s="19">
        <v>0</v>
      </c>
      <c r="C17" s="19">
        <v>0</v>
      </c>
      <c r="D17" s="19">
        <v>0</v>
      </c>
      <c r="E17" s="19">
        <v>0</v>
      </c>
      <c r="F17" s="6">
        <f t="shared" si="0"/>
        <v>0</v>
      </c>
      <c r="H17" s="7" t="s">
        <v>25</v>
      </c>
    </row>
    <row r="18" spans="1:9" ht="12.75">
      <c r="A18" s="36" t="s">
        <v>26</v>
      </c>
      <c r="B18" s="19">
        <v>0</v>
      </c>
      <c r="C18" s="19">
        <v>0</v>
      </c>
      <c r="D18" s="19">
        <v>0</v>
      </c>
      <c r="E18" s="19">
        <v>0</v>
      </c>
      <c r="F18" s="6">
        <f t="shared" si="0"/>
        <v>0</v>
      </c>
      <c r="H18" s="7" t="s">
        <v>27</v>
      </c>
      <c r="I18" s="20">
        <v>0</v>
      </c>
    </row>
    <row r="19" spans="1:9" ht="12.75">
      <c r="A19" s="36" t="s">
        <v>28</v>
      </c>
      <c r="B19" s="19">
        <v>0</v>
      </c>
      <c r="C19" s="19">
        <v>0</v>
      </c>
      <c r="D19" s="19">
        <v>0</v>
      </c>
      <c r="E19" s="19">
        <v>0</v>
      </c>
      <c r="F19" s="6">
        <f t="shared" si="0"/>
        <v>0</v>
      </c>
      <c r="H19" s="7" t="s">
        <v>29</v>
      </c>
      <c r="I19" s="20">
        <v>0</v>
      </c>
    </row>
    <row r="20" spans="1:9" ht="12.75">
      <c r="A20" s="36" t="s">
        <v>30</v>
      </c>
      <c r="B20" s="19">
        <v>0</v>
      </c>
      <c r="C20" s="19">
        <v>0</v>
      </c>
      <c r="D20" s="19">
        <v>0</v>
      </c>
      <c r="E20" s="19">
        <v>0</v>
      </c>
      <c r="F20" s="6">
        <f t="shared" si="0"/>
        <v>0</v>
      </c>
      <c r="H20" s="7" t="s">
        <v>31</v>
      </c>
      <c r="I20" s="8" t="s">
        <v>0</v>
      </c>
    </row>
    <row r="21" spans="1:9" ht="12.75">
      <c r="A21" s="36" t="s">
        <v>32</v>
      </c>
      <c r="B21" s="19">
        <v>0</v>
      </c>
      <c r="C21" s="19">
        <v>0</v>
      </c>
      <c r="D21" s="19">
        <v>0</v>
      </c>
      <c r="E21" s="19">
        <v>0</v>
      </c>
      <c r="F21" s="6">
        <f t="shared" si="0"/>
        <v>0</v>
      </c>
      <c r="H21" s="7" t="s">
        <v>33</v>
      </c>
      <c r="I21" s="20">
        <v>0</v>
      </c>
    </row>
    <row r="22" spans="1:9" ht="12.75">
      <c r="A22" s="36" t="s">
        <v>34</v>
      </c>
      <c r="B22" s="19">
        <v>0</v>
      </c>
      <c r="C22" s="19">
        <v>0</v>
      </c>
      <c r="D22" s="19">
        <v>0</v>
      </c>
      <c r="E22" s="19">
        <v>0</v>
      </c>
      <c r="F22" s="6">
        <f t="shared" si="0"/>
        <v>0</v>
      </c>
      <c r="H22" s="7" t="s">
        <v>35</v>
      </c>
      <c r="I22" s="8" t="s">
        <v>0</v>
      </c>
    </row>
    <row r="23" spans="1:9" ht="12.75">
      <c r="A23" s="36" t="s">
        <v>36</v>
      </c>
      <c r="B23" s="19">
        <v>0</v>
      </c>
      <c r="C23" s="19">
        <v>0</v>
      </c>
      <c r="D23" s="19">
        <v>0</v>
      </c>
      <c r="E23" s="19">
        <v>0</v>
      </c>
      <c r="F23" s="6">
        <f t="shared" si="0"/>
        <v>0</v>
      </c>
      <c r="H23" s="7" t="s">
        <v>37</v>
      </c>
      <c r="I23" s="20">
        <v>0</v>
      </c>
    </row>
    <row r="24" spans="1:6" ht="12.75">
      <c r="A24" s="36" t="s">
        <v>38</v>
      </c>
      <c r="B24" s="19">
        <v>0</v>
      </c>
      <c r="C24" s="19">
        <v>0</v>
      </c>
      <c r="D24" s="19">
        <v>0</v>
      </c>
      <c r="E24" s="19">
        <v>0</v>
      </c>
      <c r="F24" s="6">
        <f t="shared" si="0"/>
        <v>0</v>
      </c>
    </row>
    <row r="25" spans="1:9" ht="12.75">
      <c r="A25" s="36" t="s">
        <v>39</v>
      </c>
      <c r="B25" s="19">
        <v>0</v>
      </c>
      <c r="C25" s="19">
        <v>0</v>
      </c>
      <c r="D25" s="19">
        <v>0</v>
      </c>
      <c r="E25" s="19">
        <v>0</v>
      </c>
      <c r="F25" s="6">
        <f t="shared" si="0"/>
        <v>0</v>
      </c>
      <c r="H25" s="7" t="s">
        <v>40</v>
      </c>
      <c r="I25" s="8">
        <f>SUM(I10:I15)-SUM(I18:I23)</f>
        <v>0</v>
      </c>
    </row>
    <row r="26" spans="1:9" ht="12.75">
      <c r="A26" s="36" t="s">
        <v>41</v>
      </c>
      <c r="B26" s="19">
        <v>0</v>
      </c>
      <c r="C26" s="19">
        <v>0</v>
      </c>
      <c r="D26" s="19">
        <v>0</v>
      </c>
      <c r="E26" s="19">
        <v>0</v>
      </c>
      <c r="F26" s="6">
        <f t="shared" si="0"/>
        <v>0</v>
      </c>
      <c r="H26" s="7" t="s">
        <v>42</v>
      </c>
      <c r="I26" s="8">
        <f>+F60</f>
        <v>0</v>
      </c>
    </row>
    <row r="27" spans="1:6" ht="12.75">
      <c r="A27" s="36" t="s">
        <v>43</v>
      </c>
      <c r="B27" s="19">
        <v>0</v>
      </c>
      <c r="C27" s="19">
        <v>0</v>
      </c>
      <c r="D27" s="19">
        <v>0</v>
      </c>
      <c r="E27" s="19">
        <v>0</v>
      </c>
      <c r="F27" s="6">
        <f t="shared" si="0"/>
        <v>0</v>
      </c>
    </row>
    <row r="28" spans="1:6" ht="12.75">
      <c r="A28" s="36" t="s">
        <v>44</v>
      </c>
      <c r="B28" s="19">
        <v>0</v>
      </c>
      <c r="C28" s="19">
        <v>0</v>
      </c>
      <c r="D28" s="19">
        <v>0</v>
      </c>
      <c r="E28" s="19">
        <v>0</v>
      </c>
      <c r="F28" s="6">
        <f t="shared" si="0"/>
        <v>0</v>
      </c>
    </row>
    <row r="29" spans="1:6" ht="12.75">
      <c r="A29" s="36" t="s">
        <v>45</v>
      </c>
      <c r="B29" s="19">
        <v>0</v>
      </c>
      <c r="C29" s="19">
        <v>0</v>
      </c>
      <c r="D29" s="19">
        <v>0</v>
      </c>
      <c r="E29" s="19">
        <v>0</v>
      </c>
      <c r="F29" s="6">
        <f t="shared" si="0"/>
        <v>0</v>
      </c>
    </row>
    <row r="30" spans="1:6" ht="12.75">
      <c r="A30" s="36" t="s">
        <v>46</v>
      </c>
      <c r="B30" s="19">
        <v>0</v>
      </c>
      <c r="C30" s="19">
        <v>0</v>
      </c>
      <c r="D30" s="19">
        <v>0</v>
      </c>
      <c r="E30" s="19">
        <v>0</v>
      </c>
      <c r="F30" s="6">
        <f t="shared" si="0"/>
        <v>0</v>
      </c>
    </row>
    <row r="31" spans="1:6" ht="12.75">
      <c r="A31" s="36" t="s">
        <v>47</v>
      </c>
      <c r="B31" s="19">
        <v>0</v>
      </c>
      <c r="C31" s="19">
        <v>0</v>
      </c>
      <c r="D31" s="19">
        <v>0</v>
      </c>
      <c r="E31" s="19">
        <v>0</v>
      </c>
      <c r="F31" s="6">
        <f t="shared" si="0"/>
        <v>0</v>
      </c>
    </row>
    <row r="32" spans="1:6" ht="12.75">
      <c r="A32" s="36" t="s">
        <v>48</v>
      </c>
      <c r="B32" s="19">
        <v>0</v>
      </c>
      <c r="C32" s="19">
        <v>0</v>
      </c>
      <c r="D32" s="19">
        <v>0</v>
      </c>
      <c r="E32" s="19">
        <v>0</v>
      </c>
      <c r="F32" s="6">
        <f t="shared" si="0"/>
        <v>0</v>
      </c>
    </row>
    <row r="33" spans="1:6" ht="12.75">
      <c r="A33" s="36" t="s">
        <v>49</v>
      </c>
      <c r="B33" s="19">
        <v>0</v>
      </c>
      <c r="C33" s="19">
        <v>0</v>
      </c>
      <c r="D33" s="19">
        <v>0</v>
      </c>
      <c r="E33" s="19">
        <v>0</v>
      </c>
      <c r="F33" s="6">
        <f t="shared" si="0"/>
        <v>0</v>
      </c>
    </row>
    <row r="34" spans="1:6" ht="12.75">
      <c r="A34" s="36" t="s">
        <v>50</v>
      </c>
      <c r="B34" s="19">
        <v>0</v>
      </c>
      <c r="C34" s="19">
        <v>0</v>
      </c>
      <c r="D34" s="19">
        <v>0</v>
      </c>
      <c r="E34" s="19">
        <v>0</v>
      </c>
      <c r="F34" s="6">
        <f t="shared" si="0"/>
        <v>0</v>
      </c>
    </row>
    <row r="35" spans="1:6" ht="12.75">
      <c r="A35" s="36" t="s">
        <v>51</v>
      </c>
      <c r="B35" s="19">
        <v>0</v>
      </c>
      <c r="C35" s="19">
        <v>0</v>
      </c>
      <c r="D35" s="19">
        <v>0</v>
      </c>
      <c r="E35" s="19">
        <v>0</v>
      </c>
      <c r="F35" s="6">
        <f t="shared" si="0"/>
        <v>0</v>
      </c>
    </row>
    <row r="36" spans="1:6" ht="12.75">
      <c r="A36" s="36" t="s">
        <v>52</v>
      </c>
      <c r="B36" s="19">
        <v>0</v>
      </c>
      <c r="C36" s="19">
        <v>0</v>
      </c>
      <c r="D36" s="19">
        <v>0</v>
      </c>
      <c r="E36" s="19">
        <v>0</v>
      </c>
      <c r="F36" s="6">
        <f t="shared" si="0"/>
        <v>0</v>
      </c>
    </row>
    <row r="37" spans="1:6" ht="12.75">
      <c r="A37" s="36" t="s">
        <v>53</v>
      </c>
      <c r="B37" s="19">
        <v>0</v>
      </c>
      <c r="C37" s="19">
        <v>0</v>
      </c>
      <c r="D37" s="19">
        <v>0</v>
      </c>
      <c r="E37" s="19">
        <v>0</v>
      </c>
      <c r="F37" s="6">
        <f t="shared" si="0"/>
        <v>0</v>
      </c>
    </row>
    <row r="38" spans="1:6" ht="12.75">
      <c r="A38" s="36" t="s">
        <v>54</v>
      </c>
      <c r="B38" s="19">
        <v>0</v>
      </c>
      <c r="C38" s="19">
        <v>0</v>
      </c>
      <c r="D38" s="19">
        <v>0</v>
      </c>
      <c r="E38" s="19">
        <v>0</v>
      </c>
      <c r="F38" s="6">
        <f t="shared" si="0"/>
        <v>0</v>
      </c>
    </row>
    <row r="39" spans="1:6" ht="12.75">
      <c r="A39" s="36" t="s">
        <v>55</v>
      </c>
      <c r="B39" s="19">
        <v>0</v>
      </c>
      <c r="C39" s="19">
        <v>0</v>
      </c>
      <c r="D39" s="19">
        <v>0</v>
      </c>
      <c r="E39" s="19">
        <v>0</v>
      </c>
      <c r="F39" s="6">
        <f t="shared" si="0"/>
        <v>0</v>
      </c>
    </row>
    <row r="40" spans="1:6" ht="12.75">
      <c r="A40" s="36" t="s">
        <v>56</v>
      </c>
      <c r="B40" s="19">
        <v>0</v>
      </c>
      <c r="C40" s="19">
        <v>0</v>
      </c>
      <c r="D40" s="19">
        <v>0</v>
      </c>
      <c r="E40" s="19">
        <v>0</v>
      </c>
      <c r="F40" s="6">
        <f t="shared" si="0"/>
        <v>0</v>
      </c>
    </row>
    <row r="41" spans="1:6" ht="12.75">
      <c r="A41" s="36" t="s">
        <v>57</v>
      </c>
      <c r="B41" s="19">
        <v>0</v>
      </c>
      <c r="C41" s="19">
        <v>0</v>
      </c>
      <c r="D41" s="19">
        <v>0</v>
      </c>
      <c r="E41" s="19">
        <v>0</v>
      </c>
      <c r="F41" s="6">
        <f t="shared" si="0"/>
        <v>0</v>
      </c>
    </row>
    <row r="42" spans="1:6" ht="12.75">
      <c r="A42" s="36" t="s">
        <v>58</v>
      </c>
      <c r="B42" s="19">
        <v>0</v>
      </c>
      <c r="C42" s="19">
        <v>0</v>
      </c>
      <c r="D42" s="19">
        <v>0</v>
      </c>
      <c r="E42" s="19">
        <v>0</v>
      </c>
      <c r="F42" s="6">
        <f t="shared" si="0"/>
        <v>0</v>
      </c>
    </row>
    <row r="43" spans="1:6" ht="12.75">
      <c r="A43" s="36" t="s">
        <v>59</v>
      </c>
      <c r="B43" s="19">
        <v>0</v>
      </c>
      <c r="C43" s="19">
        <v>0</v>
      </c>
      <c r="D43" s="19">
        <v>0</v>
      </c>
      <c r="E43" s="19">
        <v>0</v>
      </c>
      <c r="F43" s="6">
        <f t="shared" si="0"/>
        <v>0</v>
      </c>
    </row>
    <row r="44" spans="1:6" ht="12.75">
      <c r="A44" s="36" t="s">
        <v>60</v>
      </c>
      <c r="B44" s="19">
        <v>0</v>
      </c>
      <c r="C44" s="19">
        <v>0</v>
      </c>
      <c r="D44" s="19">
        <v>0</v>
      </c>
      <c r="E44" s="19">
        <v>0</v>
      </c>
      <c r="F44" s="6">
        <f t="shared" si="0"/>
        <v>0</v>
      </c>
    </row>
    <row r="45" spans="1:6" ht="12.75">
      <c r="A45" s="36" t="s">
        <v>61</v>
      </c>
      <c r="B45" s="19">
        <v>0</v>
      </c>
      <c r="C45" s="19">
        <v>0</v>
      </c>
      <c r="D45" s="19">
        <v>0</v>
      </c>
      <c r="E45" s="19">
        <v>0</v>
      </c>
      <c r="F45" s="6">
        <f t="shared" si="0"/>
        <v>0</v>
      </c>
    </row>
    <row r="46" spans="1:6" ht="12.75">
      <c r="A46" s="36" t="s">
        <v>62</v>
      </c>
      <c r="B46" s="19">
        <v>0</v>
      </c>
      <c r="C46" s="19">
        <v>0</v>
      </c>
      <c r="D46" s="19">
        <v>0</v>
      </c>
      <c r="E46" s="19">
        <v>0</v>
      </c>
      <c r="F46" s="6">
        <f t="shared" si="0"/>
        <v>0</v>
      </c>
    </row>
    <row r="47" spans="1:6" ht="12.75">
      <c r="A47" s="36" t="s">
        <v>63</v>
      </c>
      <c r="B47" s="19">
        <v>0</v>
      </c>
      <c r="C47" s="19">
        <v>0</v>
      </c>
      <c r="D47" s="19">
        <v>0</v>
      </c>
      <c r="E47" s="19">
        <v>0</v>
      </c>
      <c r="F47" s="6">
        <f t="shared" si="0"/>
        <v>0</v>
      </c>
    </row>
    <row r="48" spans="1:6" ht="12.75">
      <c r="A48" s="36" t="s">
        <v>64</v>
      </c>
      <c r="B48" s="19">
        <v>0</v>
      </c>
      <c r="C48" s="19">
        <v>0</v>
      </c>
      <c r="D48" s="19">
        <v>0</v>
      </c>
      <c r="E48" s="19">
        <v>0</v>
      </c>
      <c r="F48" s="6">
        <f t="shared" si="0"/>
        <v>0</v>
      </c>
    </row>
    <row r="49" spans="1:6" ht="12.75">
      <c r="A49" s="36" t="s">
        <v>65</v>
      </c>
      <c r="B49" s="19">
        <v>0</v>
      </c>
      <c r="C49" s="19">
        <v>0</v>
      </c>
      <c r="D49" s="19">
        <v>0</v>
      </c>
      <c r="E49" s="19">
        <v>0</v>
      </c>
      <c r="F49" s="6">
        <f t="shared" si="0"/>
        <v>0</v>
      </c>
    </row>
    <row r="50" spans="1:6" ht="12.75">
      <c r="A50" s="36" t="s">
        <v>66</v>
      </c>
      <c r="B50" s="19">
        <v>0</v>
      </c>
      <c r="C50" s="19">
        <v>0</v>
      </c>
      <c r="D50" s="19">
        <v>0</v>
      </c>
      <c r="E50" s="19">
        <v>0</v>
      </c>
      <c r="F50" s="6">
        <f t="shared" si="0"/>
        <v>0</v>
      </c>
    </row>
    <row r="51" spans="1:6" ht="12.75">
      <c r="A51" s="36" t="s">
        <v>67</v>
      </c>
      <c r="B51" s="19">
        <v>0</v>
      </c>
      <c r="C51" s="19">
        <v>0</v>
      </c>
      <c r="D51" s="19">
        <v>0</v>
      </c>
      <c r="E51" s="19">
        <v>0</v>
      </c>
      <c r="F51" s="6">
        <f t="shared" si="0"/>
        <v>0</v>
      </c>
    </row>
    <row r="52" spans="1:6" ht="12.75">
      <c r="A52" s="36" t="s">
        <v>68</v>
      </c>
      <c r="B52" s="19">
        <v>0</v>
      </c>
      <c r="C52" s="19">
        <v>0</v>
      </c>
      <c r="D52" s="19">
        <v>0</v>
      </c>
      <c r="E52" s="19">
        <v>0</v>
      </c>
      <c r="F52" s="6">
        <f t="shared" si="0"/>
        <v>0</v>
      </c>
    </row>
    <row r="53" spans="1:6" ht="12.75">
      <c r="A53" s="36" t="s">
        <v>69</v>
      </c>
      <c r="B53" s="19">
        <v>0</v>
      </c>
      <c r="C53" s="19">
        <v>0</v>
      </c>
      <c r="D53" s="19">
        <v>0</v>
      </c>
      <c r="E53" s="19">
        <v>0</v>
      </c>
      <c r="F53" s="6">
        <f t="shared" si="0"/>
        <v>0</v>
      </c>
    </row>
    <row r="54" spans="1:6" ht="12.75">
      <c r="A54" s="36" t="s">
        <v>70</v>
      </c>
      <c r="B54" s="19">
        <v>0</v>
      </c>
      <c r="C54" s="19">
        <v>0</v>
      </c>
      <c r="D54" s="19">
        <v>0</v>
      </c>
      <c r="E54" s="19">
        <v>0</v>
      </c>
      <c r="F54" s="6">
        <f>SUM(B54:E54)</f>
        <v>0</v>
      </c>
    </row>
    <row r="55" spans="1:6" ht="12.75">
      <c r="A55" s="36" t="s">
        <v>71</v>
      </c>
      <c r="B55" s="19">
        <v>0</v>
      </c>
      <c r="C55" s="19">
        <v>0</v>
      </c>
      <c r="D55" s="19">
        <v>0</v>
      </c>
      <c r="E55" s="19">
        <v>0</v>
      </c>
      <c r="F55" s="6">
        <f>SUM(B55:E55)</f>
        <v>0</v>
      </c>
    </row>
    <row r="56" spans="1:6" ht="12.75">
      <c r="A56" s="36" t="s">
        <v>72</v>
      </c>
      <c r="B56" s="19">
        <v>0</v>
      </c>
      <c r="C56" s="19">
        <v>0</v>
      </c>
      <c r="D56" s="19">
        <v>0</v>
      </c>
      <c r="E56" s="19">
        <v>0</v>
      </c>
      <c r="F56" s="6">
        <f>SUM(B56:E56)</f>
        <v>0</v>
      </c>
    </row>
    <row r="57" spans="1:6" ht="12.75">
      <c r="A57" s="36" t="s">
        <v>73</v>
      </c>
      <c r="B57" s="19">
        <v>0</v>
      </c>
      <c r="C57" s="19">
        <v>0</v>
      </c>
      <c r="D57" s="19">
        <v>0</v>
      </c>
      <c r="E57" s="19">
        <v>0</v>
      </c>
      <c r="F57" s="6">
        <f>SUM(B57:E57)</f>
        <v>0</v>
      </c>
    </row>
    <row r="58" spans="1:6" ht="12.75">
      <c r="A58" s="36" t="s">
        <v>74</v>
      </c>
      <c r="B58" s="19">
        <v>0</v>
      </c>
      <c r="C58" s="19">
        <v>0</v>
      </c>
      <c r="D58" s="19">
        <v>0</v>
      </c>
      <c r="E58" s="19">
        <v>0</v>
      </c>
      <c r="F58" s="6">
        <f>SUM(B58:E58)</f>
        <v>0</v>
      </c>
    </row>
    <row r="59" spans="1:6" ht="12.75">
      <c r="A59" s="36" t="s">
        <v>0</v>
      </c>
      <c r="B59" s="6"/>
      <c r="C59" s="6"/>
      <c r="D59" s="6"/>
      <c r="E59" s="6"/>
      <c r="F59" s="6"/>
    </row>
    <row r="60" spans="1:6" ht="12.75">
      <c r="A60" s="36" t="s">
        <v>6</v>
      </c>
      <c r="B60" s="6">
        <f>SUM(B6:B58)</f>
        <v>0</v>
      </c>
      <c r="C60" s="6">
        <f>SUM(C6:C58)</f>
        <v>0</v>
      </c>
      <c r="D60" s="6">
        <f>SUM(D6:D58)</f>
        <v>0</v>
      </c>
      <c r="E60" s="6">
        <f>SUM(E6:E58)</f>
        <v>0</v>
      </c>
      <c r="F60" s="6">
        <f>SUM(F6:F58)</f>
        <v>0</v>
      </c>
    </row>
  </sheetData>
  <mergeCells count="1">
    <mergeCell ref="B1:F1"/>
  </mergeCells>
  <printOptions horizontalCentered="1" verticalCentered="1"/>
  <pageMargins left="0.5" right="0.5" top="0" bottom="0" header="0.5" footer="0.5"/>
  <pageSetup fitToHeight="1" fitToWidth="1" horizontalDpi="600" verticalDpi="600" orientation="portrait" scale="85"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3.375" style="7" bestFit="1" customWidth="1"/>
    <col min="4" max="4" width="9.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102</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93551553</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2934.9316195518804</v>
      </c>
      <c r="C13" s="6">
        <v>334706.8433804481</v>
      </c>
      <c r="D13" s="6">
        <v>0</v>
      </c>
      <c r="E13" s="6">
        <v>0</v>
      </c>
      <c r="F13" s="6">
        <f t="shared" si="0"/>
        <v>337641.775</v>
      </c>
      <c r="H13" s="7" t="s">
        <v>18</v>
      </c>
      <c r="I13" s="8">
        <v>164813483</v>
      </c>
    </row>
    <row r="14" spans="1:9" ht="12.75">
      <c r="A14" s="36" t="s">
        <v>19</v>
      </c>
      <c r="B14" s="6">
        <v>0</v>
      </c>
      <c r="C14" s="6">
        <v>0</v>
      </c>
      <c r="D14" s="6">
        <v>0</v>
      </c>
      <c r="E14" s="6">
        <v>0</v>
      </c>
      <c r="F14" s="6">
        <f t="shared" si="0"/>
        <v>0</v>
      </c>
      <c r="H14" s="7" t="s">
        <v>20</v>
      </c>
      <c r="I14" s="8">
        <v>5801467.000000001</v>
      </c>
    </row>
    <row r="15" spans="1:9" ht="12.75">
      <c r="A15" s="36" t="s">
        <v>21</v>
      </c>
      <c r="B15" s="6">
        <v>29577.449346237758</v>
      </c>
      <c r="C15" s="6">
        <v>12466579.200653762</v>
      </c>
      <c r="D15" s="6">
        <v>520785</v>
      </c>
      <c r="E15" s="6">
        <v>0</v>
      </c>
      <c r="F15" s="6">
        <f t="shared" si="0"/>
        <v>13016941.649999999</v>
      </c>
      <c r="H15" s="7" t="s">
        <v>22</v>
      </c>
      <c r="I15" s="8">
        <v>0</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-2996</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2338788.8249999997</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42427690.99999999</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219403019.175</v>
      </c>
    </row>
    <row r="26" spans="1:9" ht="12.75">
      <c r="A26" s="36" t="s">
        <v>41</v>
      </c>
      <c r="B26" s="6">
        <v>512431.65251687786</v>
      </c>
      <c r="C26" s="6">
        <v>2400660.497483122</v>
      </c>
      <c r="D26" s="6">
        <v>5900</v>
      </c>
      <c r="E26" s="6">
        <v>0</v>
      </c>
      <c r="F26" s="6">
        <f t="shared" si="1"/>
        <v>2918992.15</v>
      </c>
      <c r="H26" s="7" t="s">
        <v>42</v>
      </c>
      <c r="I26" s="8">
        <f>+F60</f>
        <v>219403019.175</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2051632.7577777961</v>
      </c>
      <c r="C44" s="6">
        <v>200945131.89222223</v>
      </c>
      <c r="D44" s="6">
        <v>36843</v>
      </c>
      <c r="E44" s="6">
        <v>0</v>
      </c>
      <c r="F44" s="6">
        <f t="shared" si="2"/>
        <v>203033607.65000004</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95835.95</v>
      </c>
      <c r="D57" s="6">
        <v>0</v>
      </c>
      <c r="E57" s="6">
        <v>0</v>
      </c>
      <c r="F57" s="6">
        <f>SUM(B57:E57)</f>
        <v>95835.95</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2596576.7912604637</v>
      </c>
      <c r="C60" s="6">
        <f>SUM(C6:C58)</f>
        <v>216242914.38373953</v>
      </c>
      <c r="D60" s="6">
        <f>SUM(D6:D58)</f>
        <v>563528</v>
      </c>
      <c r="E60" s="6">
        <f>SUM(E6:E58)</f>
        <v>0</v>
      </c>
      <c r="F60" s="6">
        <f>SUM(F6:F58)</f>
        <v>219403019.175</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5.6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s="122" t="s">
        <v>303</v>
      </c>
      <c r="B1" s="122"/>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48031.266543550635</v>
      </c>
      <c r="D6" s="6">
        <v>0</v>
      </c>
      <c r="E6" s="6">
        <v>0</v>
      </c>
      <c r="F6" s="6">
        <f aca="true" t="shared" si="0" ref="F6:F21">SUM(B6:E6)</f>
        <v>48031.266543550635</v>
      </c>
      <c r="H6" s="7" t="s">
        <v>8</v>
      </c>
      <c r="I6" s="8" t="s">
        <v>0</v>
      </c>
    </row>
    <row r="7" spans="1:6" ht="12" customHeight="1">
      <c r="A7" s="36" t="s">
        <v>9</v>
      </c>
      <c r="B7" s="6">
        <v>0</v>
      </c>
      <c r="C7" s="6">
        <v>0</v>
      </c>
      <c r="D7" s="6">
        <v>0</v>
      </c>
      <c r="E7" s="6">
        <v>0</v>
      </c>
      <c r="F7" s="6">
        <f t="shared" si="0"/>
        <v>0</v>
      </c>
    </row>
    <row r="8" spans="1:9" ht="12.75">
      <c r="A8" s="36" t="s">
        <v>10</v>
      </c>
      <c r="B8" s="6">
        <v>0</v>
      </c>
      <c r="C8" s="6">
        <v>7532058.336666667</v>
      </c>
      <c r="D8" s="6">
        <v>0</v>
      </c>
      <c r="E8" s="6">
        <v>0</v>
      </c>
      <c r="F8" s="6">
        <f t="shared" si="0"/>
        <v>7532058.336666667</v>
      </c>
      <c r="H8" s="7" t="s">
        <v>0</v>
      </c>
      <c r="I8" s="8" t="s">
        <v>0</v>
      </c>
    </row>
    <row r="9" spans="1:9" ht="12.75">
      <c r="A9" s="36" t="s">
        <v>11</v>
      </c>
      <c r="B9" s="6">
        <v>0</v>
      </c>
      <c r="C9" s="6">
        <v>1001779.9087462609</v>
      </c>
      <c r="D9" s="6">
        <v>0</v>
      </c>
      <c r="E9" s="6">
        <v>0</v>
      </c>
      <c r="F9" s="6">
        <f t="shared" si="0"/>
        <v>1001779.9087462609</v>
      </c>
      <c r="H9" s="7" t="s">
        <v>0</v>
      </c>
      <c r="I9" s="8" t="s">
        <v>0</v>
      </c>
    </row>
    <row r="10" spans="1:9" ht="12.75">
      <c r="A10" s="36" t="s">
        <v>12</v>
      </c>
      <c r="B10" s="6">
        <v>0</v>
      </c>
      <c r="C10" s="6">
        <v>0</v>
      </c>
      <c r="D10" s="6">
        <v>0</v>
      </c>
      <c r="E10" s="6">
        <v>0</v>
      </c>
      <c r="F10" s="6">
        <f t="shared" si="0"/>
        <v>0</v>
      </c>
      <c r="H10" s="7" t="s">
        <v>13</v>
      </c>
      <c r="I10" s="8">
        <v>18947439.99999999</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17251.765226509502</v>
      </c>
      <c r="D13" s="6">
        <v>0</v>
      </c>
      <c r="E13" s="6">
        <v>0</v>
      </c>
      <c r="F13" s="6">
        <f t="shared" si="0"/>
        <v>17251.765226509502</v>
      </c>
      <c r="H13" s="7" t="s">
        <v>18</v>
      </c>
      <c r="I13" s="8">
        <v>67243</v>
      </c>
    </row>
    <row r="14" spans="1:9" ht="12.75">
      <c r="A14" s="36" t="s">
        <v>19</v>
      </c>
      <c r="B14" s="6">
        <v>0</v>
      </c>
      <c r="C14" s="6">
        <v>0</v>
      </c>
      <c r="D14" s="6">
        <v>0</v>
      </c>
      <c r="E14" s="6">
        <v>0</v>
      </c>
      <c r="F14" s="6">
        <f t="shared" si="0"/>
        <v>0</v>
      </c>
      <c r="H14" s="7" t="s">
        <v>20</v>
      </c>
      <c r="I14" s="8">
        <v>201589</v>
      </c>
    </row>
    <row r="15" spans="1:9" ht="12.75">
      <c r="A15" s="36" t="s">
        <v>21</v>
      </c>
      <c r="B15" s="6">
        <v>0</v>
      </c>
      <c r="C15" s="6">
        <v>343625.4126456442</v>
      </c>
      <c r="D15" s="6">
        <v>0</v>
      </c>
      <c r="E15" s="6">
        <v>0</v>
      </c>
      <c r="F15" s="6">
        <f t="shared" si="0"/>
        <v>343625.4126456442</v>
      </c>
      <c r="H15" s="7" t="s">
        <v>22</v>
      </c>
      <c r="I15" s="8">
        <v>524454.53</v>
      </c>
    </row>
    <row r="16" spans="1:6" ht="12.75">
      <c r="A16" s="36" t="s">
        <v>23</v>
      </c>
      <c r="B16" s="6">
        <v>0</v>
      </c>
      <c r="C16" s="6">
        <v>31842.43317360764</v>
      </c>
      <c r="D16" s="6">
        <v>0</v>
      </c>
      <c r="E16" s="6">
        <v>0</v>
      </c>
      <c r="F16" s="6">
        <f t="shared" si="0"/>
        <v>31842.43317360764</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2890237.913461009</v>
      </c>
      <c r="D19" s="6">
        <v>0</v>
      </c>
      <c r="E19" s="6">
        <v>0</v>
      </c>
      <c r="F19" s="6">
        <f t="shared" si="0"/>
        <v>2890237.913461009</v>
      </c>
      <c r="H19" s="7" t="s">
        <v>29</v>
      </c>
      <c r="I19" s="8">
        <v>-4124280.48</v>
      </c>
    </row>
    <row r="20" spans="1:9" ht="12.75">
      <c r="A20" s="36" t="s">
        <v>30</v>
      </c>
      <c r="B20" s="6">
        <v>0</v>
      </c>
      <c r="C20" s="6">
        <v>143214.43064444987</v>
      </c>
      <c r="D20" s="6">
        <v>0</v>
      </c>
      <c r="E20" s="6">
        <v>0</v>
      </c>
      <c r="F20" s="6">
        <f t="shared" si="0"/>
        <v>143214.43064444987</v>
      </c>
      <c r="H20" s="7" t="s">
        <v>31</v>
      </c>
      <c r="I20" s="8" t="s">
        <v>0</v>
      </c>
    </row>
    <row r="21" spans="1:9" ht="12.75">
      <c r="A21" s="36" t="s">
        <v>32</v>
      </c>
      <c r="B21" s="6">
        <v>0</v>
      </c>
      <c r="C21" s="6">
        <v>25241.494826634513</v>
      </c>
      <c r="D21" s="6">
        <v>0</v>
      </c>
      <c r="E21" s="6">
        <v>0</v>
      </c>
      <c r="F21" s="6">
        <f t="shared" si="0"/>
        <v>25241.494826634513</v>
      </c>
      <c r="H21" s="7" t="s">
        <v>33</v>
      </c>
      <c r="I21" s="8">
        <v>999999.9999999992</v>
      </c>
    </row>
    <row r="22" spans="1:9" ht="12.75">
      <c r="A22" s="36" t="s">
        <v>34</v>
      </c>
      <c r="B22" s="6">
        <v>0</v>
      </c>
      <c r="C22" s="6">
        <v>108863.15668688701</v>
      </c>
      <c r="D22" s="6">
        <v>0</v>
      </c>
      <c r="E22" s="6">
        <v>0</v>
      </c>
      <c r="F22" s="6">
        <f aca="true" t="shared" si="1" ref="F22:F37">SUM(B22:E22)</f>
        <v>108863.15668688701</v>
      </c>
      <c r="H22" s="7" t="s">
        <v>35</v>
      </c>
      <c r="I22" s="8" t="s">
        <v>0</v>
      </c>
    </row>
    <row r="23" spans="1:9" ht="12.75">
      <c r="A23" s="36" t="s">
        <v>36</v>
      </c>
      <c r="B23" s="6">
        <v>0</v>
      </c>
      <c r="C23" s="6">
        <v>177194.87935136567</v>
      </c>
      <c r="D23" s="6">
        <v>0</v>
      </c>
      <c r="E23" s="6">
        <v>0</v>
      </c>
      <c r="F23" s="6">
        <f t="shared" si="1"/>
        <v>177194.87935136567</v>
      </c>
      <c r="H23" s="7" t="s">
        <v>37</v>
      </c>
      <c r="I23" s="8">
        <v>0</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22865007.00999999</v>
      </c>
    </row>
    <row r="26" spans="1:9" ht="12.75">
      <c r="A26" s="36" t="s">
        <v>41</v>
      </c>
      <c r="B26" s="6">
        <v>0</v>
      </c>
      <c r="C26" s="6">
        <v>129821.3155722995</v>
      </c>
      <c r="D26" s="6">
        <v>0</v>
      </c>
      <c r="E26" s="6">
        <v>0</v>
      </c>
      <c r="F26" s="6">
        <f t="shared" si="1"/>
        <v>129821.3155722995</v>
      </c>
      <c r="H26" s="7" t="s">
        <v>42</v>
      </c>
      <c r="I26" s="8">
        <f>+F60</f>
        <v>22865007.01</v>
      </c>
    </row>
    <row r="27" spans="1:6" ht="12.75">
      <c r="A27" s="36" t="s">
        <v>43</v>
      </c>
      <c r="B27" s="6">
        <v>0</v>
      </c>
      <c r="C27" s="6">
        <v>8265.046531238868</v>
      </c>
      <c r="D27" s="6">
        <v>0</v>
      </c>
      <c r="E27" s="6">
        <v>0</v>
      </c>
      <c r="F27" s="6">
        <f t="shared" si="1"/>
        <v>8265.046531238868</v>
      </c>
    </row>
    <row r="28" spans="1:6" ht="12.75">
      <c r="A28" s="36" t="s">
        <v>44</v>
      </c>
      <c r="B28" s="6">
        <v>0</v>
      </c>
      <c r="C28" s="6">
        <v>61855.11020429821</v>
      </c>
      <c r="D28" s="6">
        <v>0</v>
      </c>
      <c r="E28" s="6">
        <v>0</v>
      </c>
      <c r="F28" s="6">
        <f t="shared" si="1"/>
        <v>61855.11020429821</v>
      </c>
    </row>
    <row r="29" spans="1:6" ht="12.75">
      <c r="A29" s="36" t="s">
        <v>45</v>
      </c>
      <c r="B29" s="6">
        <v>0</v>
      </c>
      <c r="C29" s="6">
        <v>30369.362525009947</v>
      </c>
      <c r="D29" s="6">
        <v>0</v>
      </c>
      <c r="E29" s="6">
        <v>0</v>
      </c>
      <c r="F29" s="6">
        <f t="shared" si="1"/>
        <v>30369.362525009947</v>
      </c>
    </row>
    <row r="30" spans="1:6" ht="12.75">
      <c r="A30" s="36" t="s">
        <v>46</v>
      </c>
      <c r="B30" s="6">
        <v>0</v>
      </c>
      <c r="C30" s="6">
        <v>84357.00897947347</v>
      </c>
      <c r="D30" s="6">
        <v>0</v>
      </c>
      <c r="E30" s="6">
        <v>0</v>
      </c>
      <c r="F30" s="6">
        <f t="shared" si="1"/>
        <v>84357.00897947347</v>
      </c>
    </row>
    <row r="31" spans="1:6" ht="12.75">
      <c r="A31" s="36" t="s">
        <v>47</v>
      </c>
      <c r="B31" s="6">
        <v>0</v>
      </c>
      <c r="C31" s="6">
        <v>786842.8397247321</v>
      </c>
      <c r="D31" s="6">
        <v>0</v>
      </c>
      <c r="E31" s="6">
        <v>0</v>
      </c>
      <c r="F31" s="6">
        <f t="shared" si="1"/>
        <v>786842.8397247321</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39940.55764171411</v>
      </c>
      <c r="D34" s="6">
        <v>0</v>
      </c>
      <c r="E34" s="6">
        <v>0</v>
      </c>
      <c r="F34" s="6">
        <f t="shared" si="1"/>
        <v>39940.55764171411</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2463.782719428676</v>
      </c>
      <c r="D39" s="6">
        <v>0</v>
      </c>
      <c r="E39" s="6">
        <v>0</v>
      </c>
      <c r="F39" s="6">
        <f t="shared" si="2"/>
        <v>2463.782719428676</v>
      </c>
    </row>
    <row r="40" spans="1:6" ht="12.75">
      <c r="A40" s="36" t="s">
        <v>56</v>
      </c>
      <c r="B40" s="6">
        <v>0</v>
      </c>
      <c r="C40" s="6">
        <v>118224.675560239</v>
      </c>
      <c r="D40" s="6">
        <v>0</v>
      </c>
      <c r="E40" s="6">
        <v>0</v>
      </c>
      <c r="F40" s="6">
        <f t="shared" si="2"/>
        <v>118224.675560239</v>
      </c>
    </row>
    <row r="41" spans="1:6" ht="12.75">
      <c r="A41" s="36" t="s">
        <v>57</v>
      </c>
      <c r="B41" s="6">
        <v>0</v>
      </c>
      <c r="C41" s="6">
        <v>215679.71533685384</v>
      </c>
      <c r="D41" s="6">
        <v>0</v>
      </c>
      <c r="E41" s="6">
        <v>0</v>
      </c>
      <c r="F41" s="6">
        <f t="shared" si="2"/>
        <v>215679.71533685384</v>
      </c>
    </row>
    <row r="42" spans="1:6" ht="12.75">
      <c r="A42" s="36" t="s">
        <v>58</v>
      </c>
      <c r="B42" s="6">
        <v>0</v>
      </c>
      <c r="C42" s="6">
        <v>446825.5244265119</v>
      </c>
      <c r="D42" s="6">
        <v>0</v>
      </c>
      <c r="E42" s="6">
        <v>0</v>
      </c>
      <c r="F42" s="6">
        <f t="shared" si="2"/>
        <v>446825.5244265119</v>
      </c>
    </row>
    <row r="43" spans="1:6" ht="12.75">
      <c r="A43" s="36" t="s">
        <v>59</v>
      </c>
      <c r="B43" s="6">
        <v>0</v>
      </c>
      <c r="C43" s="6">
        <v>161062.1378324087</v>
      </c>
      <c r="D43" s="6">
        <v>0</v>
      </c>
      <c r="E43" s="6">
        <v>0</v>
      </c>
      <c r="F43" s="6">
        <f t="shared" si="2"/>
        <v>161062.1378324087</v>
      </c>
    </row>
    <row r="44" spans="1:6" ht="12.75">
      <c r="A44" s="36" t="s">
        <v>60</v>
      </c>
      <c r="B44" s="6">
        <v>0</v>
      </c>
      <c r="C44" s="6">
        <v>7532058.336666667</v>
      </c>
      <c r="D44" s="6">
        <v>0</v>
      </c>
      <c r="E44" s="6">
        <v>0</v>
      </c>
      <c r="F44" s="6">
        <f t="shared" si="2"/>
        <v>7532058.336666667</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44322.32210835947</v>
      </c>
      <c r="D48" s="6">
        <v>0</v>
      </c>
      <c r="E48" s="6">
        <v>0</v>
      </c>
      <c r="F48" s="6">
        <f t="shared" si="2"/>
        <v>44322.32210835947</v>
      </c>
    </row>
    <row r="49" spans="1:6" ht="12.75">
      <c r="A49" s="36" t="s">
        <v>65</v>
      </c>
      <c r="B49" s="6">
        <v>0</v>
      </c>
      <c r="C49" s="6">
        <v>252533.29179400607</v>
      </c>
      <c r="D49" s="6">
        <v>0</v>
      </c>
      <c r="E49" s="6">
        <v>0</v>
      </c>
      <c r="F49" s="6">
        <f t="shared" si="2"/>
        <v>252533.29179400607</v>
      </c>
    </row>
    <row r="50" spans="1:6" ht="12.75">
      <c r="A50" s="36" t="s">
        <v>66</v>
      </c>
      <c r="B50" s="6">
        <v>0</v>
      </c>
      <c r="C50" s="6">
        <v>312893.04035669315</v>
      </c>
      <c r="D50" s="6">
        <v>0</v>
      </c>
      <c r="E50" s="6">
        <v>0</v>
      </c>
      <c r="F50" s="6">
        <f t="shared" si="2"/>
        <v>312893.04035669315</v>
      </c>
    </row>
    <row r="51" spans="1:6" ht="12.75">
      <c r="A51" s="36" t="s">
        <v>67</v>
      </c>
      <c r="B51" s="6">
        <v>0</v>
      </c>
      <c r="C51" s="6">
        <v>28463.563836858895</v>
      </c>
      <c r="D51" s="6">
        <v>0</v>
      </c>
      <c r="E51" s="6">
        <v>0</v>
      </c>
      <c r="F51" s="6">
        <f t="shared" si="2"/>
        <v>28463.563836858895</v>
      </c>
    </row>
    <row r="52" spans="1:6" ht="12.75">
      <c r="A52" s="36" t="s">
        <v>68</v>
      </c>
      <c r="B52" s="6">
        <v>0</v>
      </c>
      <c r="C52" s="6">
        <v>0</v>
      </c>
      <c r="D52" s="6">
        <v>0</v>
      </c>
      <c r="E52" s="6">
        <v>0</v>
      </c>
      <c r="F52" s="6">
        <f t="shared" si="2"/>
        <v>0</v>
      </c>
    </row>
    <row r="53" spans="1:6" ht="12.75">
      <c r="A53" s="36" t="s">
        <v>69</v>
      </c>
      <c r="B53" s="6">
        <v>0</v>
      </c>
      <c r="C53" s="6">
        <v>25651.996920767524</v>
      </c>
      <c r="D53" s="6">
        <v>0</v>
      </c>
      <c r="E53" s="6">
        <v>0</v>
      </c>
      <c r="F53" s="6">
        <f t="shared" si="2"/>
        <v>25651.996920767524</v>
      </c>
    </row>
    <row r="54" spans="1:6" ht="12.75">
      <c r="A54" s="36" t="s">
        <v>70</v>
      </c>
      <c r="B54" s="6">
        <v>0</v>
      </c>
      <c r="C54" s="6">
        <v>111021.93322983403</v>
      </c>
      <c r="D54" s="6">
        <v>0</v>
      </c>
      <c r="E54" s="6">
        <v>0</v>
      </c>
      <c r="F54" s="6">
        <f>SUM(B54:E54)</f>
        <v>111021.93322983403</v>
      </c>
    </row>
    <row r="55" spans="1:6" ht="12.75">
      <c r="A55" s="36" t="s">
        <v>71</v>
      </c>
      <c r="B55" s="6">
        <v>0</v>
      </c>
      <c r="C55" s="6">
        <v>1.4897688810838976E-11</v>
      </c>
      <c r="D55" s="6">
        <v>0</v>
      </c>
      <c r="E55" s="6">
        <v>0</v>
      </c>
      <c r="F55" s="6">
        <f>SUM(B55:E55)</f>
        <v>1.4897688810838976E-11</v>
      </c>
    </row>
    <row r="56" spans="1:6" ht="12.75">
      <c r="A56" s="36" t="s">
        <v>72</v>
      </c>
      <c r="B56" s="6">
        <v>0</v>
      </c>
      <c r="C56" s="6">
        <v>153014.4500600218</v>
      </c>
      <c r="D56" s="6">
        <v>0</v>
      </c>
      <c r="E56" s="6">
        <v>0</v>
      </c>
      <c r="F56" s="6">
        <f>SUM(B56:E56)</f>
        <v>153014.4500600218</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22865007.01</v>
      </c>
      <c r="D60" s="6">
        <f>SUM(D6:D58)</f>
        <v>0</v>
      </c>
      <c r="E60" s="6">
        <f>SUM(E6:E58)</f>
        <v>0</v>
      </c>
      <c r="F60" s="6">
        <f>SUM(F6:F58)</f>
        <v>22865007.01</v>
      </c>
    </row>
  </sheetData>
  <mergeCells count="1">
    <mergeCell ref="A1:F1"/>
  </mergeCells>
  <printOptions horizontalCentered="1" verticalCentered="1"/>
  <pageMargins left="0.5" right="0.5" top="0" bottom="0" header="0.5" footer="0.5"/>
  <pageSetup fitToHeight="1" fitToWidth="1" orientation="portrait" scale="82"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00390625" style="7" customWidth="1"/>
    <col min="3" max="3" width="11.625" style="7" bestFit="1" customWidth="1"/>
    <col min="4" max="4" width="11.50390625" style="7"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277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1954.5154192957089</v>
      </c>
      <c r="C6" s="6">
        <v>0</v>
      </c>
      <c r="D6" s="6">
        <v>56419.324424108505</v>
      </c>
      <c r="E6" s="6">
        <v>0</v>
      </c>
      <c r="F6" s="6">
        <f aca="true" t="shared" si="0" ref="F6:F53">SUM(B6:E6)</f>
        <v>58373.83984340422</v>
      </c>
      <c r="H6" s="7" t="s">
        <v>8</v>
      </c>
      <c r="I6" s="8" t="s">
        <v>0</v>
      </c>
    </row>
    <row r="7" spans="1:6" ht="12" customHeight="1">
      <c r="A7" s="36" t="s">
        <v>9</v>
      </c>
      <c r="B7" s="6">
        <v>0</v>
      </c>
      <c r="C7" s="6">
        <v>0</v>
      </c>
      <c r="D7" s="6">
        <v>52825.394671651564</v>
      </c>
      <c r="E7" s="6">
        <v>0</v>
      </c>
      <c r="F7" s="6">
        <f t="shared" si="0"/>
        <v>52825.394671651564</v>
      </c>
    </row>
    <row r="8" spans="1:9" ht="12.75">
      <c r="A8" s="36" t="s">
        <v>10</v>
      </c>
      <c r="B8" s="6">
        <v>655.8188640049842</v>
      </c>
      <c r="C8" s="6">
        <v>0</v>
      </c>
      <c r="D8" s="6">
        <v>97379.64185998315</v>
      </c>
      <c r="E8" s="6">
        <v>0</v>
      </c>
      <c r="F8" s="6">
        <f t="shared" si="0"/>
        <v>98035.46072398813</v>
      </c>
      <c r="H8" s="7" t="s">
        <v>0</v>
      </c>
      <c r="I8" s="8" t="s">
        <v>0</v>
      </c>
    </row>
    <row r="9" spans="1:9" ht="12.75">
      <c r="A9" s="36" t="s">
        <v>11</v>
      </c>
      <c r="B9" s="6">
        <v>0</v>
      </c>
      <c r="C9" s="6">
        <v>0</v>
      </c>
      <c r="D9" s="6">
        <v>1482031.2844010491</v>
      </c>
      <c r="E9" s="6">
        <v>0</v>
      </c>
      <c r="F9" s="6">
        <f t="shared" si="0"/>
        <v>1482031.2844010491</v>
      </c>
      <c r="H9" s="7" t="s">
        <v>0</v>
      </c>
      <c r="I9" s="8" t="s">
        <v>0</v>
      </c>
    </row>
    <row r="10" spans="1:9" ht="12.75">
      <c r="A10" s="36" t="s">
        <v>12</v>
      </c>
      <c r="B10" s="6">
        <v>1529.0260812054366</v>
      </c>
      <c r="C10" s="6">
        <v>0</v>
      </c>
      <c r="D10" s="6">
        <v>97171.86990723023</v>
      </c>
      <c r="E10" s="6">
        <v>0</v>
      </c>
      <c r="F10" s="6">
        <f t="shared" si="0"/>
        <v>98700.89598843566</v>
      </c>
      <c r="H10" s="7" t="s">
        <v>13</v>
      </c>
      <c r="I10" s="8">
        <v>231316</v>
      </c>
    </row>
    <row r="11" spans="1:6" ht="12.75">
      <c r="A11" s="36" t="s">
        <v>14</v>
      </c>
      <c r="B11" s="6">
        <v>0</v>
      </c>
      <c r="C11" s="6">
        <v>0</v>
      </c>
      <c r="D11" s="6">
        <v>1679175.5070940757</v>
      </c>
      <c r="E11" s="6">
        <v>0</v>
      </c>
      <c r="F11" s="6">
        <f t="shared" si="0"/>
        <v>1679175.5070940757</v>
      </c>
    </row>
    <row r="12" spans="1:8" ht="12.75">
      <c r="A12" s="36" t="s">
        <v>15</v>
      </c>
      <c r="B12" s="6">
        <v>0</v>
      </c>
      <c r="C12" s="6">
        <v>0</v>
      </c>
      <c r="D12" s="6">
        <v>660.11</v>
      </c>
      <c r="E12" s="6">
        <v>0</v>
      </c>
      <c r="F12" s="6">
        <f t="shared" si="0"/>
        <v>660.11</v>
      </c>
      <c r="H12" s="7" t="s">
        <v>16</v>
      </c>
    </row>
    <row r="13" spans="1:9" ht="12.75">
      <c r="A13" s="36" t="s">
        <v>17</v>
      </c>
      <c r="B13" s="6">
        <v>1882.0806055804383</v>
      </c>
      <c r="C13" s="6">
        <v>0</v>
      </c>
      <c r="D13" s="6">
        <v>29668.253313055226</v>
      </c>
      <c r="E13" s="6">
        <v>0</v>
      </c>
      <c r="F13" s="6">
        <f t="shared" si="0"/>
        <v>31550.333918635664</v>
      </c>
      <c r="H13" s="7" t="s">
        <v>18</v>
      </c>
      <c r="I13" s="8">
        <v>43935051.059999995</v>
      </c>
    </row>
    <row r="14" spans="1:9" ht="12.75">
      <c r="A14" s="36" t="s">
        <v>19</v>
      </c>
      <c r="B14" s="6">
        <v>0</v>
      </c>
      <c r="C14" s="6">
        <v>0</v>
      </c>
      <c r="D14" s="6">
        <v>0</v>
      </c>
      <c r="E14" s="6">
        <v>0</v>
      </c>
      <c r="F14" s="6">
        <f t="shared" si="0"/>
        <v>0</v>
      </c>
      <c r="H14" s="7" t="s">
        <v>20</v>
      </c>
      <c r="I14" s="8">
        <v>8633804.550000003</v>
      </c>
    </row>
    <row r="15" spans="1:9" ht="12.75">
      <c r="A15" s="36" t="s">
        <v>21</v>
      </c>
      <c r="B15" s="6">
        <v>29178.41273027438</v>
      </c>
      <c r="C15" s="6">
        <v>0</v>
      </c>
      <c r="D15" s="6">
        <v>7814.140970085838</v>
      </c>
      <c r="E15" s="6">
        <v>0</v>
      </c>
      <c r="F15" s="6">
        <f t="shared" si="0"/>
        <v>36992.553700360215</v>
      </c>
      <c r="H15" s="7" t="s">
        <v>22</v>
      </c>
      <c r="I15" s="8">
        <v>1453533.41</v>
      </c>
    </row>
    <row r="16" spans="1:6" ht="12.75">
      <c r="A16" s="36" t="s">
        <v>23</v>
      </c>
      <c r="B16" s="6">
        <v>0</v>
      </c>
      <c r="C16" s="6">
        <v>0</v>
      </c>
      <c r="D16" s="6">
        <v>7114.11</v>
      </c>
      <c r="E16" s="6">
        <v>0</v>
      </c>
      <c r="F16" s="6">
        <f t="shared" si="0"/>
        <v>7114.11</v>
      </c>
    </row>
    <row r="17" spans="1:8" ht="12.75">
      <c r="A17" s="36" t="s">
        <v>24</v>
      </c>
      <c r="B17" s="6">
        <v>0</v>
      </c>
      <c r="C17" s="6">
        <v>0</v>
      </c>
      <c r="D17" s="6">
        <v>2.75</v>
      </c>
      <c r="E17" s="6">
        <v>0</v>
      </c>
      <c r="F17" s="6">
        <f t="shared" si="0"/>
        <v>2.75</v>
      </c>
      <c r="H17" s="7" t="s">
        <v>25</v>
      </c>
    </row>
    <row r="18" spans="1:9" ht="12.75">
      <c r="A18" s="36" t="s">
        <v>26</v>
      </c>
      <c r="B18" s="6">
        <v>0</v>
      </c>
      <c r="C18" s="6">
        <v>0</v>
      </c>
      <c r="D18" s="6">
        <v>200111.21661446808</v>
      </c>
      <c r="E18" s="6">
        <v>0</v>
      </c>
      <c r="F18" s="6">
        <f t="shared" si="0"/>
        <v>200111.21661446808</v>
      </c>
      <c r="H18" s="7" t="s">
        <v>27</v>
      </c>
      <c r="I18" s="8">
        <v>0</v>
      </c>
    </row>
    <row r="19" spans="1:9" ht="12.75">
      <c r="A19" s="36" t="s">
        <v>28</v>
      </c>
      <c r="B19" s="6">
        <v>3118.6250282102337</v>
      </c>
      <c r="C19" s="6">
        <v>0</v>
      </c>
      <c r="D19" s="6">
        <v>4303922.785579749</v>
      </c>
      <c r="E19" s="6">
        <v>0</v>
      </c>
      <c r="F19" s="6">
        <f t="shared" si="0"/>
        <v>4307041.41060796</v>
      </c>
      <c r="H19" s="7" t="s">
        <v>29</v>
      </c>
      <c r="I19" s="8">
        <v>0</v>
      </c>
    </row>
    <row r="20" spans="1:9" ht="12.75">
      <c r="A20" s="36" t="s">
        <v>30</v>
      </c>
      <c r="B20" s="6">
        <v>4021.751323226592</v>
      </c>
      <c r="C20" s="6">
        <v>0</v>
      </c>
      <c r="D20" s="6">
        <v>1571636.612767203</v>
      </c>
      <c r="E20" s="6">
        <v>0</v>
      </c>
      <c r="F20" s="6">
        <f t="shared" si="0"/>
        <v>1575658.3640904296</v>
      </c>
      <c r="H20" s="7" t="s">
        <v>31</v>
      </c>
      <c r="I20" s="8" t="s">
        <v>0</v>
      </c>
    </row>
    <row r="21" spans="1:9" ht="12.75">
      <c r="A21" s="36" t="s">
        <v>32</v>
      </c>
      <c r="B21" s="6">
        <v>1849.8399405490945</v>
      </c>
      <c r="C21" s="6">
        <v>0</v>
      </c>
      <c r="D21" s="6">
        <v>71162.09510749351</v>
      </c>
      <c r="E21" s="6">
        <v>0</v>
      </c>
      <c r="F21" s="6">
        <f t="shared" si="0"/>
        <v>73011.93504804261</v>
      </c>
      <c r="H21" s="7" t="s">
        <v>33</v>
      </c>
      <c r="I21" s="8">
        <v>0</v>
      </c>
    </row>
    <row r="22" spans="1:9" ht="12.75">
      <c r="A22" s="36" t="s">
        <v>34</v>
      </c>
      <c r="B22" s="6">
        <v>0</v>
      </c>
      <c r="C22" s="6">
        <v>0</v>
      </c>
      <c r="D22" s="6">
        <v>209720.5015385668</v>
      </c>
      <c r="E22" s="6">
        <v>0</v>
      </c>
      <c r="F22" s="6">
        <f t="shared" si="0"/>
        <v>209720.5015385668</v>
      </c>
      <c r="H22" s="7" t="s">
        <v>35</v>
      </c>
      <c r="I22" s="8" t="s">
        <v>0</v>
      </c>
    </row>
    <row r="23" spans="1:9" ht="12.75">
      <c r="A23" s="36" t="s">
        <v>36</v>
      </c>
      <c r="B23" s="6">
        <v>0</v>
      </c>
      <c r="C23" s="6">
        <v>0</v>
      </c>
      <c r="D23" s="6">
        <v>41269.79260208538</v>
      </c>
      <c r="E23" s="6">
        <v>0</v>
      </c>
      <c r="F23" s="6">
        <f t="shared" si="0"/>
        <v>41269.79260208538</v>
      </c>
      <c r="H23" s="7" t="s">
        <v>37</v>
      </c>
      <c r="I23" s="8">
        <v>1550000</v>
      </c>
    </row>
    <row r="24" spans="1:6" ht="12.75">
      <c r="A24" s="36" t="s">
        <v>38</v>
      </c>
      <c r="B24" s="6">
        <v>0</v>
      </c>
      <c r="C24" s="6">
        <v>0</v>
      </c>
      <c r="D24" s="6">
        <v>1418314.3361266425</v>
      </c>
      <c r="E24" s="6">
        <v>0</v>
      </c>
      <c r="F24" s="6">
        <f t="shared" si="0"/>
        <v>1418314.3361266425</v>
      </c>
    </row>
    <row r="25" spans="1:9" ht="12.75">
      <c r="A25" s="36" t="s">
        <v>39</v>
      </c>
      <c r="B25" s="6">
        <v>0</v>
      </c>
      <c r="C25" s="6">
        <v>0</v>
      </c>
      <c r="D25" s="6">
        <v>1189</v>
      </c>
      <c r="E25" s="6">
        <v>0</v>
      </c>
      <c r="F25" s="6">
        <f t="shared" si="0"/>
        <v>1189</v>
      </c>
      <c r="H25" s="7" t="s">
        <v>40</v>
      </c>
      <c r="I25" s="8">
        <f>SUM(I10:I15)-SUM(I18:I23)</f>
        <v>52703705.019999996</v>
      </c>
    </row>
    <row r="26" spans="1:9" ht="12.75">
      <c r="A26" s="36" t="s">
        <v>41</v>
      </c>
      <c r="B26" s="6">
        <v>0</v>
      </c>
      <c r="C26" s="6">
        <v>0</v>
      </c>
      <c r="D26" s="6">
        <v>8133.183166204304</v>
      </c>
      <c r="E26" s="6">
        <v>0</v>
      </c>
      <c r="F26" s="6">
        <f t="shared" si="0"/>
        <v>8133.183166204304</v>
      </c>
      <c r="H26" s="7" t="s">
        <v>42</v>
      </c>
      <c r="I26" s="8">
        <f>+F60</f>
        <v>52703705.01999998</v>
      </c>
    </row>
    <row r="27" spans="1:6" ht="12.75">
      <c r="A27" s="36" t="s">
        <v>43</v>
      </c>
      <c r="B27" s="6">
        <v>3776.9450358745407</v>
      </c>
      <c r="C27" s="6">
        <v>0</v>
      </c>
      <c r="D27" s="6">
        <v>3530364.34346636</v>
      </c>
      <c r="E27" s="6">
        <v>0</v>
      </c>
      <c r="F27" s="6">
        <f t="shared" si="0"/>
        <v>3534141.2885022345</v>
      </c>
    </row>
    <row r="28" spans="1:6" ht="12.75">
      <c r="A28" s="36" t="s">
        <v>44</v>
      </c>
      <c r="B28" s="6">
        <v>12539.334578280608</v>
      </c>
      <c r="C28" s="6">
        <v>0</v>
      </c>
      <c r="D28" s="6">
        <v>27829.652569525017</v>
      </c>
      <c r="E28" s="6">
        <v>0</v>
      </c>
      <c r="F28" s="6">
        <f t="shared" si="0"/>
        <v>40368.98714780562</v>
      </c>
    </row>
    <row r="29" spans="1:6" ht="12.75">
      <c r="A29" s="36" t="s">
        <v>45</v>
      </c>
      <c r="B29" s="6">
        <v>0</v>
      </c>
      <c r="C29" s="6">
        <v>0</v>
      </c>
      <c r="D29" s="6">
        <v>663.18</v>
      </c>
      <c r="E29" s="6">
        <v>0</v>
      </c>
      <c r="F29" s="6">
        <f t="shared" si="0"/>
        <v>663.18</v>
      </c>
    </row>
    <row r="30" spans="1:6" ht="12.75">
      <c r="A30" s="36" t="s">
        <v>46</v>
      </c>
      <c r="B30" s="6">
        <v>0</v>
      </c>
      <c r="C30" s="6">
        <v>0</v>
      </c>
      <c r="D30" s="6">
        <v>9428144.518395558</v>
      </c>
      <c r="E30" s="6">
        <v>0</v>
      </c>
      <c r="F30" s="6">
        <f t="shared" si="0"/>
        <v>9428144.518395558</v>
      </c>
    </row>
    <row r="31" spans="1:6" ht="12.75">
      <c r="A31" s="36" t="s">
        <v>47</v>
      </c>
      <c r="B31" s="6">
        <v>0</v>
      </c>
      <c r="C31" s="6">
        <v>0</v>
      </c>
      <c r="D31" s="6">
        <v>963598.0332384057</v>
      </c>
      <c r="E31" s="6">
        <v>0</v>
      </c>
      <c r="F31" s="6">
        <f t="shared" si="0"/>
        <v>963598.0332384057</v>
      </c>
    </row>
    <row r="32" spans="1:6" ht="12.75">
      <c r="A32" s="36" t="s">
        <v>48</v>
      </c>
      <c r="B32" s="6">
        <v>272.6734003266941</v>
      </c>
      <c r="C32" s="6">
        <v>0</v>
      </c>
      <c r="D32" s="6">
        <v>768493.4203712996</v>
      </c>
      <c r="E32" s="6">
        <v>0</v>
      </c>
      <c r="F32" s="6">
        <f t="shared" si="0"/>
        <v>768766.0937716264</v>
      </c>
    </row>
    <row r="33" spans="1:6" ht="12.75">
      <c r="A33" s="36" t="s">
        <v>49</v>
      </c>
      <c r="B33" s="6">
        <v>0</v>
      </c>
      <c r="C33" s="6">
        <v>0</v>
      </c>
      <c r="D33" s="6">
        <v>1089226.8610486367</v>
      </c>
      <c r="E33" s="6">
        <v>0</v>
      </c>
      <c r="F33" s="6">
        <f t="shared" si="0"/>
        <v>1089226.8610486367</v>
      </c>
    </row>
    <row r="34" spans="1:6" ht="12.75">
      <c r="A34" s="36" t="s">
        <v>50</v>
      </c>
      <c r="B34" s="6">
        <v>0</v>
      </c>
      <c r="C34" s="6">
        <v>0</v>
      </c>
      <c r="D34" s="6">
        <v>12427.561786922179</v>
      </c>
      <c r="E34" s="6">
        <v>0</v>
      </c>
      <c r="F34" s="6">
        <f t="shared" si="0"/>
        <v>12427.561786922179</v>
      </c>
    </row>
    <row r="35" spans="1:6" ht="12.75">
      <c r="A35" s="36" t="s">
        <v>51</v>
      </c>
      <c r="B35" s="6">
        <v>0</v>
      </c>
      <c r="C35" s="6">
        <v>0</v>
      </c>
      <c r="D35" s="6">
        <v>45111.33</v>
      </c>
      <c r="E35" s="6">
        <v>0</v>
      </c>
      <c r="F35" s="6">
        <f t="shared" si="0"/>
        <v>45111.33</v>
      </c>
    </row>
    <row r="36" spans="1:6" ht="12.75">
      <c r="A36" s="36" t="s">
        <v>52</v>
      </c>
      <c r="B36" s="6">
        <v>0</v>
      </c>
      <c r="C36" s="6">
        <v>0</v>
      </c>
      <c r="D36" s="6">
        <v>5481.72</v>
      </c>
      <c r="E36" s="6">
        <v>0</v>
      </c>
      <c r="F36" s="6">
        <f t="shared" si="0"/>
        <v>5481.72</v>
      </c>
    </row>
    <row r="37" spans="1:6" ht="12.75">
      <c r="A37" s="36" t="s">
        <v>53</v>
      </c>
      <c r="B37" s="6">
        <v>0</v>
      </c>
      <c r="C37" s="6">
        <v>0</v>
      </c>
      <c r="D37" s="6">
        <v>19264.836301510324</v>
      </c>
      <c r="E37" s="6">
        <v>0</v>
      </c>
      <c r="F37" s="6">
        <f t="shared" si="0"/>
        <v>19264.836301510324</v>
      </c>
    </row>
    <row r="38" spans="1:6" ht="12.75">
      <c r="A38" s="36" t="s">
        <v>54</v>
      </c>
      <c r="B38" s="6">
        <v>0</v>
      </c>
      <c r="C38" s="6">
        <v>0</v>
      </c>
      <c r="D38" s="6">
        <v>1983.97</v>
      </c>
      <c r="E38" s="6">
        <v>0</v>
      </c>
      <c r="F38" s="6">
        <f t="shared" si="0"/>
        <v>1983.97</v>
      </c>
    </row>
    <row r="39" spans="1:6" ht="12.75">
      <c r="A39" s="36" t="s">
        <v>55</v>
      </c>
      <c r="B39" s="6">
        <v>0</v>
      </c>
      <c r="C39" s="6">
        <v>0</v>
      </c>
      <c r="D39" s="6">
        <v>11071.52</v>
      </c>
      <c r="E39" s="6">
        <v>0</v>
      </c>
      <c r="F39" s="6">
        <f t="shared" si="0"/>
        <v>11071.52</v>
      </c>
    </row>
    <row r="40" spans="1:6" ht="12.75">
      <c r="A40" s="36" t="s">
        <v>56</v>
      </c>
      <c r="B40" s="6">
        <v>0</v>
      </c>
      <c r="C40" s="6">
        <v>0</v>
      </c>
      <c r="D40" s="6">
        <v>1999.0690596069394</v>
      </c>
      <c r="E40" s="6">
        <v>0</v>
      </c>
      <c r="F40" s="6">
        <f t="shared" si="0"/>
        <v>1999.0690596069394</v>
      </c>
    </row>
    <row r="41" spans="1:6" ht="12.75">
      <c r="A41" s="36" t="s">
        <v>57</v>
      </c>
      <c r="B41" s="6">
        <v>38561.71086215938</v>
      </c>
      <c r="C41" s="6">
        <v>128729.15033821305</v>
      </c>
      <c r="D41" s="6">
        <v>4066068.907954467</v>
      </c>
      <c r="E41" s="6">
        <v>0</v>
      </c>
      <c r="F41" s="6">
        <f t="shared" si="0"/>
        <v>4233359.769154839</v>
      </c>
    </row>
    <row r="42" spans="1:6" ht="12.75">
      <c r="A42" s="36" t="s">
        <v>58</v>
      </c>
      <c r="B42" s="6">
        <v>1644.0057184780676</v>
      </c>
      <c r="C42" s="6">
        <v>0</v>
      </c>
      <c r="D42" s="6">
        <v>3848162.5484535056</v>
      </c>
      <c r="E42" s="6">
        <v>0</v>
      </c>
      <c r="F42" s="6">
        <f t="shared" si="0"/>
        <v>3849806.5541719836</v>
      </c>
    </row>
    <row r="43" spans="1:6" ht="12.75">
      <c r="A43" s="36" t="s">
        <v>59</v>
      </c>
      <c r="B43" s="6">
        <v>0</v>
      </c>
      <c r="C43" s="6">
        <v>0</v>
      </c>
      <c r="D43" s="6">
        <v>52681.68943634871</v>
      </c>
      <c r="E43" s="6">
        <v>0</v>
      </c>
      <c r="F43" s="6">
        <f t="shared" si="0"/>
        <v>52681.68943634871</v>
      </c>
    </row>
    <row r="44" spans="1:6" ht="12.75">
      <c r="A44" s="36" t="s">
        <v>60</v>
      </c>
      <c r="B44" s="6">
        <v>0</v>
      </c>
      <c r="C44" s="6">
        <v>0</v>
      </c>
      <c r="D44" s="6">
        <v>29599.58</v>
      </c>
      <c r="E44" s="6">
        <v>0</v>
      </c>
      <c r="F44" s="6">
        <f t="shared" si="0"/>
        <v>29599.58</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-1547250.860862988</v>
      </c>
      <c r="C47" s="6">
        <v>0</v>
      </c>
      <c r="D47" s="6">
        <v>360452.95234326564</v>
      </c>
      <c r="E47" s="6">
        <v>0</v>
      </c>
      <c r="F47" s="6">
        <f t="shared" si="0"/>
        <v>-1186797.9085197225</v>
      </c>
    </row>
    <row r="48" spans="1:6" ht="12.75">
      <c r="A48" s="36" t="s">
        <v>64</v>
      </c>
      <c r="B48" s="6">
        <v>0</v>
      </c>
      <c r="C48" s="6">
        <v>0</v>
      </c>
      <c r="D48" s="6">
        <v>167120.60238380992</v>
      </c>
      <c r="E48" s="6">
        <v>0</v>
      </c>
      <c r="F48" s="6">
        <f t="shared" si="0"/>
        <v>167120.60238380992</v>
      </c>
    </row>
    <row r="49" spans="1:6" ht="12.75">
      <c r="A49" s="36" t="s">
        <v>65</v>
      </c>
      <c r="B49" s="6">
        <v>0</v>
      </c>
      <c r="C49" s="6">
        <v>0</v>
      </c>
      <c r="D49" s="6">
        <v>3380148.3490261026</v>
      </c>
      <c r="E49" s="6">
        <v>0</v>
      </c>
      <c r="F49" s="6">
        <f t="shared" si="0"/>
        <v>3380148.3490261026</v>
      </c>
    </row>
    <row r="50" spans="1:6" ht="12.75">
      <c r="A50" s="36" t="s">
        <v>66</v>
      </c>
      <c r="B50" s="6">
        <v>3272.9812219330965</v>
      </c>
      <c r="C50" s="6">
        <v>0</v>
      </c>
      <c r="D50" s="6">
        <v>11800418.994966954</v>
      </c>
      <c r="E50" s="6">
        <v>0</v>
      </c>
      <c r="F50" s="6">
        <f t="shared" si="0"/>
        <v>11803691.976188887</v>
      </c>
    </row>
    <row r="51" spans="1:6" ht="12.75">
      <c r="A51" s="36" t="s">
        <v>67</v>
      </c>
      <c r="B51" s="6">
        <v>0</v>
      </c>
      <c r="C51" s="6">
        <v>0</v>
      </c>
      <c r="D51" s="6">
        <v>10494.735580094159</v>
      </c>
      <c r="E51" s="6">
        <v>0</v>
      </c>
      <c r="F51" s="6">
        <f t="shared" si="0"/>
        <v>10494.735580094159</v>
      </c>
    </row>
    <row r="52" spans="1:6" ht="12.75">
      <c r="A52" s="36" t="s">
        <v>68</v>
      </c>
      <c r="B52" s="6">
        <v>0</v>
      </c>
      <c r="C52" s="6">
        <v>0</v>
      </c>
      <c r="D52" s="6">
        <v>0</v>
      </c>
      <c r="E52" s="6">
        <v>0</v>
      </c>
      <c r="F52" s="6">
        <f t="shared" si="0"/>
        <v>0</v>
      </c>
    </row>
    <row r="53" spans="1:6" ht="12.75">
      <c r="A53" s="36" t="s">
        <v>69</v>
      </c>
      <c r="B53" s="6">
        <v>0</v>
      </c>
      <c r="C53" s="6">
        <v>0</v>
      </c>
      <c r="D53" s="6">
        <v>904665.6078453381</v>
      </c>
      <c r="E53" s="6">
        <v>0</v>
      </c>
      <c r="F53" s="6">
        <f t="shared" si="0"/>
        <v>904665.6078453381</v>
      </c>
    </row>
    <row r="54" spans="1:6" ht="12.75">
      <c r="A54" s="36" t="s">
        <v>70</v>
      </c>
      <c r="B54" s="6">
        <v>776.7313573968931</v>
      </c>
      <c r="C54" s="6">
        <v>0</v>
      </c>
      <c r="D54" s="6">
        <v>1468158.5137294936</v>
      </c>
      <c r="E54" s="6">
        <v>0</v>
      </c>
      <c r="F54" s="6">
        <f>SUM(B54:E54)</f>
        <v>1468935.2450868904</v>
      </c>
    </row>
    <row r="55" spans="1:6" ht="12.75">
      <c r="A55" s="36" t="s">
        <v>71</v>
      </c>
      <c r="B55" s="6">
        <v>0</v>
      </c>
      <c r="C55" s="6">
        <v>0</v>
      </c>
      <c r="D55" s="6">
        <v>221982.82404667133</v>
      </c>
      <c r="E55" s="6">
        <v>0</v>
      </c>
      <c r="F55" s="6">
        <f>SUM(B55:E55)</f>
        <v>221982.82404667133</v>
      </c>
    </row>
    <row r="56" spans="1:6" ht="12.75">
      <c r="A56" s="36" t="s">
        <v>72</v>
      </c>
      <c r="B56" s="6">
        <v>4351.339664227958</v>
      </c>
      <c r="C56" s="6">
        <v>0</v>
      </c>
      <c r="D56" s="6">
        <v>160590.19494434103</v>
      </c>
      <c r="E56" s="6">
        <v>0</v>
      </c>
      <c r="F56" s="6">
        <f>SUM(B56:E56)</f>
        <v>164941.534608569</v>
      </c>
    </row>
    <row r="57" spans="1:6" ht="12.75">
      <c r="A57" s="36" t="s">
        <v>73</v>
      </c>
      <c r="B57" s="6">
        <v>0</v>
      </c>
      <c r="C57" s="6">
        <v>0</v>
      </c>
      <c r="D57" s="6">
        <v>300913.5116018832</v>
      </c>
      <c r="E57" s="6">
        <v>0</v>
      </c>
      <c r="F57" s="6">
        <f>SUM(B57:E57)</f>
        <v>300913.5116018832</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-1437865.0690319638</v>
      </c>
      <c r="C60" s="6">
        <f>SUM(C6:C58)</f>
        <v>128729.15033821305</v>
      </c>
      <c r="D60" s="6">
        <f>SUM(D6:D58)</f>
        <v>54012840.938693725</v>
      </c>
      <c r="E60" s="6">
        <f>SUM(E6:E58)</f>
        <v>0</v>
      </c>
      <c r="F60" s="6">
        <f>SUM(F6:F58)</f>
        <v>52703705.01999998</v>
      </c>
    </row>
  </sheetData>
  <mergeCells count="1">
    <mergeCell ref="B1:F1"/>
  </mergeCells>
  <printOptions horizontalCentered="1" verticalCentered="1"/>
  <pageMargins left="0.5" right="0.5" top="0" bottom="0" header="0.5" footer="0.5"/>
  <pageSetup fitToHeight="1" fitToWidth="1" horizontalDpi="600" verticalDpi="600" orientation="portrait" scale="76"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125" style="7" bestFit="1" customWidth="1"/>
    <col min="3" max="3" width="11.6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116</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24137992</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3224585</v>
      </c>
    </row>
    <row r="14" spans="1:9" ht="12.75">
      <c r="A14" s="36" t="s">
        <v>19</v>
      </c>
      <c r="B14" s="6">
        <v>0</v>
      </c>
      <c r="C14" s="6">
        <v>0</v>
      </c>
      <c r="D14" s="6">
        <v>0</v>
      </c>
      <c r="E14" s="6">
        <v>0</v>
      </c>
      <c r="F14" s="6">
        <f t="shared" si="0"/>
        <v>0</v>
      </c>
      <c r="H14" s="7" t="s">
        <v>20</v>
      </c>
      <c r="I14" s="8">
        <v>88100</v>
      </c>
    </row>
    <row r="15" spans="1:9" ht="12.75">
      <c r="A15" s="36" t="s">
        <v>21</v>
      </c>
      <c r="B15" s="6">
        <v>0</v>
      </c>
      <c r="C15" s="6">
        <v>0</v>
      </c>
      <c r="D15" s="6">
        <v>0</v>
      </c>
      <c r="E15" s="6">
        <v>0</v>
      </c>
      <c r="F15" s="6">
        <f t="shared" si="0"/>
        <v>0</v>
      </c>
      <c r="H15" s="7" t="s">
        <v>22</v>
      </c>
      <c r="I15" s="8">
        <v>77699.21</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-162465</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727741</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9500000</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17463100.21</v>
      </c>
    </row>
    <row r="26" spans="1:9" ht="12.75">
      <c r="A26" s="36" t="s">
        <v>41</v>
      </c>
      <c r="B26" s="6">
        <v>0</v>
      </c>
      <c r="C26" s="6">
        <v>0</v>
      </c>
      <c r="D26" s="6">
        <v>0</v>
      </c>
      <c r="E26" s="6">
        <v>0</v>
      </c>
      <c r="F26" s="6">
        <f t="shared" si="1"/>
        <v>0</v>
      </c>
      <c r="H26" s="7" t="s">
        <v>42</v>
      </c>
      <c r="I26" s="8">
        <f>+F60</f>
        <v>17463100.209999997</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12650795.630594144</v>
      </c>
      <c r="C44" s="6">
        <v>4812304.5794058535</v>
      </c>
      <c r="D44" s="6">
        <v>0</v>
      </c>
      <c r="E44" s="6">
        <v>0</v>
      </c>
      <c r="F44" s="6">
        <f t="shared" si="2"/>
        <v>17463100.209999997</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12650795.630594144</v>
      </c>
      <c r="C60" s="6">
        <f>SUM(C6:C58)</f>
        <v>4812304.5794058535</v>
      </c>
      <c r="D60" s="6">
        <f>SUM(D6:D58)</f>
        <v>0</v>
      </c>
      <c r="E60" s="6">
        <f>SUM(E6:E58)</f>
        <v>0</v>
      </c>
      <c r="F60" s="6">
        <f>SUM(F6:F58)</f>
        <v>17463100.209999997</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Q60"/>
  <sheetViews>
    <sheetView zoomScale="75" zoomScaleNormal="75" workbookViewId="0" topLeftCell="B3">
      <selection activeCell="A2" sqref="A2:H2"/>
    </sheetView>
  </sheetViews>
  <sheetFormatPr defaultColWidth="9.00390625" defaultRowHeight="12.75"/>
  <cols>
    <col min="1" max="1" width="15.625" style="7" bestFit="1" customWidth="1"/>
    <col min="2" max="3" width="15.00390625" style="7" bestFit="1" customWidth="1"/>
    <col min="4" max="4" width="6.375" style="7" bestFit="1" customWidth="1"/>
    <col min="5" max="5" width="14.50390625" style="7" bestFit="1" customWidth="1"/>
    <col min="6" max="6" width="15.00390625" style="7" bestFit="1" customWidth="1"/>
    <col min="7" max="7" width="2.625" style="7" customWidth="1"/>
    <col min="8" max="8" width="28.125" style="7" bestFit="1" customWidth="1"/>
    <col min="9" max="9" width="15.00390625" style="8" bestFit="1" customWidth="1"/>
    <col min="10" max="13" width="10.625" style="7" customWidth="1"/>
    <col min="14" max="14" width="11.00390625" style="7" bestFit="1" customWidth="1"/>
    <col min="15" max="16" width="9.375" style="7" bestFit="1" customWidth="1"/>
    <col min="17" max="17" width="11.00390625" style="7" bestFit="1" customWidth="1"/>
    <col min="18" max="16384" width="10.625" style="7" customWidth="1"/>
  </cols>
  <sheetData>
    <row r="1" spans="1:14" ht="12.75">
      <c r="A1"/>
      <c r="B1" s="122" t="s">
        <v>87</v>
      </c>
      <c r="C1" s="122"/>
      <c r="D1" s="122"/>
      <c r="E1" s="122"/>
      <c r="F1" s="122"/>
      <c r="N1" s="7" t="s">
        <v>76</v>
      </c>
    </row>
    <row r="2" spans="1:16" ht="12.75">
      <c r="A2"/>
      <c r="N2" s="7" t="s">
        <v>75</v>
      </c>
      <c r="O2" s="7" t="s">
        <v>77</v>
      </c>
      <c r="P2" s="7" t="s">
        <v>78</v>
      </c>
    </row>
    <row r="3" spans="2:5" ht="12.75">
      <c r="B3" s="19"/>
      <c r="C3" s="19" t="s">
        <v>1</v>
      </c>
      <c r="E3" s="19" t="s">
        <v>2</v>
      </c>
    </row>
    <row r="4" spans="1:6" ht="12.75">
      <c r="A4" s="7" t="s">
        <v>0</v>
      </c>
      <c r="B4" s="19" t="s">
        <v>3</v>
      </c>
      <c r="C4" s="19" t="s">
        <v>4</v>
      </c>
      <c r="D4" s="19" t="s">
        <v>5</v>
      </c>
      <c r="E4" s="19" t="s">
        <v>4</v>
      </c>
      <c r="F4" s="19" t="s">
        <v>6</v>
      </c>
    </row>
    <row r="5" ht="12.75">
      <c r="A5" s="7" t="s">
        <v>0</v>
      </c>
    </row>
    <row r="6" spans="1:17" ht="12.75">
      <c r="A6" s="36" t="s">
        <v>7</v>
      </c>
      <c r="B6" s="6">
        <v>11200221.065730162</v>
      </c>
      <c r="C6" s="6">
        <v>19586738.159726504</v>
      </c>
      <c r="D6" s="6">
        <v>0</v>
      </c>
      <c r="E6" s="6">
        <v>0</v>
      </c>
      <c r="F6" s="6">
        <f aca="true" t="shared" si="0" ref="F6:F21">SUM(B6:E6)</f>
        <v>30786959.225456666</v>
      </c>
      <c r="H6" s="7" t="s">
        <v>8</v>
      </c>
      <c r="I6" s="8" t="s">
        <v>0</v>
      </c>
      <c r="N6" s="7">
        <v>140330</v>
      </c>
      <c r="O6" s="7">
        <v>2719</v>
      </c>
      <c r="P6" s="7">
        <v>0</v>
      </c>
      <c r="Q6" s="7">
        <f aca="true" t="shared" si="1" ref="Q6:Q37">SUM(N6:P6)</f>
        <v>143049</v>
      </c>
    </row>
    <row r="7" spans="1:17" ht="12" customHeight="1">
      <c r="A7" s="36" t="s">
        <v>9</v>
      </c>
      <c r="B7" s="6">
        <v>316604.16596453654</v>
      </c>
      <c r="C7" s="6">
        <v>2990076.8127762545</v>
      </c>
      <c r="D7" s="6">
        <v>0</v>
      </c>
      <c r="E7" s="6">
        <v>0</v>
      </c>
      <c r="F7" s="6">
        <f t="shared" si="0"/>
        <v>3306680.978740791</v>
      </c>
      <c r="N7" s="7">
        <v>69797</v>
      </c>
      <c r="O7" s="7">
        <v>0</v>
      </c>
      <c r="P7" s="7">
        <v>0</v>
      </c>
      <c r="Q7" s="7">
        <f t="shared" si="1"/>
        <v>69797</v>
      </c>
    </row>
    <row r="8" spans="1:17" ht="12.75">
      <c r="A8" s="36" t="s">
        <v>10</v>
      </c>
      <c r="B8" s="6">
        <v>5791220.092838254</v>
      </c>
      <c r="C8" s="6">
        <v>5207967.488472452</v>
      </c>
      <c r="D8" s="6">
        <v>0</v>
      </c>
      <c r="E8" s="6">
        <v>0</v>
      </c>
      <c r="F8" s="6">
        <f t="shared" si="0"/>
        <v>10999187.581310706</v>
      </c>
      <c r="H8" s="7" t="s">
        <v>0</v>
      </c>
      <c r="I8" s="8" t="s">
        <v>0</v>
      </c>
      <c r="N8" s="7">
        <v>258953</v>
      </c>
      <c r="O8" s="7">
        <v>0</v>
      </c>
      <c r="P8" s="7">
        <v>181049</v>
      </c>
      <c r="Q8" s="7">
        <f t="shared" si="1"/>
        <v>440002</v>
      </c>
    </row>
    <row r="9" spans="1:17" ht="12.75">
      <c r="A9" s="36" t="s">
        <v>11</v>
      </c>
      <c r="B9" s="6">
        <v>1230337.62035239</v>
      </c>
      <c r="C9" s="6">
        <v>128065.14059393207</v>
      </c>
      <c r="D9" s="6">
        <v>0</v>
      </c>
      <c r="E9" s="6">
        <v>47900.55119559862</v>
      </c>
      <c r="F9" s="6">
        <f t="shared" si="0"/>
        <v>1406303.3121419207</v>
      </c>
      <c r="H9" s="7" t="s">
        <v>0</v>
      </c>
      <c r="I9" s="8" t="s">
        <v>0</v>
      </c>
      <c r="N9" s="7">
        <v>77918</v>
      </c>
      <c r="O9" s="7">
        <v>1406</v>
      </c>
      <c r="P9" s="7">
        <v>0</v>
      </c>
      <c r="Q9" s="7">
        <f t="shared" si="1"/>
        <v>79324</v>
      </c>
    </row>
    <row r="10" spans="1:17" ht="12.75">
      <c r="A10" s="36" t="s">
        <v>12</v>
      </c>
      <c r="B10" s="6">
        <v>261759442.78199607</v>
      </c>
      <c r="C10" s="6">
        <v>408342702.30947435</v>
      </c>
      <c r="D10" s="6">
        <v>0</v>
      </c>
      <c r="E10" s="6">
        <v>0</v>
      </c>
      <c r="F10" s="6">
        <f t="shared" si="0"/>
        <v>670102145.0914705</v>
      </c>
      <c r="H10" s="7" t="s">
        <v>13</v>
      </c>
      <c r="I10" s="8">
        <v>5295970426.683018</v>
      </c>
      <c r="N10" s="7">
        <v>3152547</v>
      </c>
      <c r="O10" s="7">
        <v>70206</v>
      </c>
      <c r="P10" s="7">
        <v>0</v>
      </c>
      <c r="Q10" s="7">
        <f t="shared" si="1"/>
        <v>3222753</v>
      </c>
    </row>
    <row r="11" spans="1:17" ht="12.75">
      <c r="A11" s="36" t="s">
        <v>14</v>
      </c>
      <c r="B11" s="6">
        <v>0</v>
      </c>
      <c r="C11" s="6">
        <v>0</v>
      </c>
      <c r="D11" s="6">
        <v>0</v>
      </c>
      <c r="E11" s="6">
        <v>0</v>
      </c>
      <c r="F11" s="6">
        <f t="shared" si="0"/>
        <v>0</v>
      </c>
      <c r="N11" s="7" t="e">
        <f>+#REF!</f>
        <v>#REF!</v>
      </c>
      <c r="O11" s="7">
        <v>0</v>
      </c>
      <c r="P11" s="7">
        <v>0</v>
      </c>
      <c r="Q11" s="7" t="e">
        <f t="shared" si="1"/>
        <v>#REF!</v>
      </c>
    </row>
    <row r="12" spans="1:17" ht="12.75">
      <c r="A12" s="36" t="s">
        <v>15</v>
      </c>
      <c r="B12" s="6">
        <v>0</v>
      </c>
      <c r="C12" s="6">
        <v>0</v>
      </c>
      <c r="D12" s="6">
        <v>0</v>
      </c>
      <c r="E12" s="6">
        <v>0</v>
      </c>
      <c r="F12" s="6">
        <f t="shared" si="0"/>
        <v>0</v>
      </c>
      <c r="H12" s="7" t="s">
        <v>16</v>
      </c>
      <c r="N12" s="7" t="e">
        <f>+#REF!</f>
        <v>#REF!</v>
      </c>
      <c r="O12" s="7">
        <v>0</v>
      </c>
      <c r="P12" s="7">
        <v>0</v>
      </c>
      <c r="Q12" s="7" t="e">
        <f t="shared" si="1"/>
        <v>#REF!</v>
      </c>
    </row>
    <row r="13" spans="1:17" ht="12.75">
      <c r="A13" s="36" t="s">
        <v>17</v>
      </c>
      <c r="B13" s="6">
        <v>3540632.328845493</v>
      </c>
      <c r="C13" s="6">
        <v>3675983.9547571847</v>
      </c>
      <c r="D13" s="6">
        <v>0</v>
      </c>
      <c r="E13" s="6">
        <v>103215.55612568474</v>
      </c>
      <c r="F13" s="6">
        <f t="shared" si="0"/>
        <v>7319831.839728362</v>
      </c>
      <c r="H13" s="7" t="s">
        <v>18</v>
      </c>
      <c r="I13" s="8">
        <v>0</v>
      </c>
      <c r="N13" s="7">
        <v>71961</v>
      </c>
      <c r="O13" s="7">
        <v>665</v>
      </c>
      <c r="P13" s="7">
        <v>0</v>
      </c>
      <c r="Q13" s="7">
        <f t="shared" si="1"/>
        <v>72626</v>
      </c>
    </row>
    <row r="14" spans="1:17" ht="12.75">
      <c r="A14" s="36" t="s">
        <v>19</v>
      </c>
      <c r="B14" s="6">
        <v>0</v>
      </c>
      <c r="C14" s="6">
        <v>0</v>
      </c>
      <c r="D14" s="6">
        <v>0</v>
      </c>
      <c r="E14" s="6">
        <v>0</v>
      </c>
      <c r="F14" s="6">
        <f t="shared" si="0"/>
        <v>0</v>
      </c>
      <c r="H14" s="7" t="s">
        <v>20</v>
      </c>
      <c r="I14" s="8">
        <v>0</v>
      </c>
      <c r="N14" s="7" t="e">
        <f>+#REF!</f>
        <v>#REF!</v>
      </c>
      <c r="O14" s="7">
        <v>0</v>
      </c>
      <c r="P14" s="7">
        <v>0</v>
      </c>
      <c r="Q14" s="7" t="e">
        <f t="shared" si="1"/>
        <v>#REF!</v>
      </c>
    </row>
    <row r="15" spans="1:17" ht="12.75">
      <c r="A15" s="36" t="s">
        <v>21</v>
      </c>
      <c r="B15" s="6">
        <v>89263682.59886175</v>
      </c>
      <c r="C15" s="6">
        <v>90710202.55087782</v>
      </c>
      <c r="D15" s="6">
        <v>0</v>
      </c>
      <c r="E15" s="6">
        <v>0</v>
      </c>
      <c r="F15" s="6">
        <f t="shared" si="0"/>
        <v>179973885.14973956</v>
      </c>
      <c r="H15" s="7" t="s">
        <v>22</v>
      </c>
      <c r="I15" s="8">
        <v>24765749.58</v>
      </c>
      <c r="N15" s="7">
        <v>1022164</v>
      </c>
      <c r="O15" s="7">
        <v>17119</v>
      </c>
      <c r="P15" s="7">
        <v>57245</v>
      </c>
      <c r="Q15" s="7">
        <f t="shared" si="1"/>
        <v>1096528</v>
      </c>
    </row>
    <row r="16" spans="1:17" ht="12.75">
      <c r="A16" s="36" t="s">
        <v>23</v>
      </c>
      <c r="B16" s="6">
        <v>24011723.28995251</v>
      </c>
      <c r="C16" s="6">
        <v>21444088.704562347</v>
      </c>
      <c r="D16" s="6">
        <v>0</v>
      </c>
      <c r="E16" s="6">
        <v>2319725.8926819214</v>
      </c>
      <c r="F16" s="6">
        <f t="shared" si="0"/>
        <v>47775537.88719677</v>
      </c>
      <c r="N16" s="7">
        <v>389352</v>
      </c>
      <c r="O16" s="7">
        <v>4302</v>
      </c>
      <c r="P16" s="7">
        <v>3046</v>
      </c>
      <c r="Q16" s="7">
        <f t="shared" si="1"/>
        <v>396700</v>
      </c>
    </row>
    <row r="17" spans="1:17" ht="12.75">
      <c r="A17" s="36" t="s">
        <v>24</v>
      </c>
      <c r="B17" s="6">
        <v>24485457.53515976</v>
      </c>
      <c r="C17" s="6">
        <v>15375924.479449846</v>
      </c>
      <c r="D17" s="6">
        <v>0</v>
      </c>
      <c r="E17" s="6">
        <v>0</v>
      </c>
      <c r="F17" s="6">
        <f t="shared" si="0"/>
        <v>39861382.014609605</v>
      </c>
      <c r="H17" s="7" t="s">
        <v>25</v>
      </c>
      <c r="N17" s="7">
        <v>217497</v>
      </c>
      <c r="O17" s="7">
        <v>3766</v>
      </c>
      <c r="P17" s="7">
        <v>0</v>
      </c>
      <c r="Q17" s="7">
        <f t="shared" si="1"/>
        <v>221263</v>
      </c>
    </row>
    <row r="18" spans="1:17" ht="12.75">
      <c r="A18" s="36" t="s">
        <v>26</v>
      </c>
      <c r="B18" s="6">
        <v>6788793.243719696</v>
      </c>
      <c r="C18" s="6">
        <v>7152594.986548133</v>
      </c>
      <c r="D18" s="6">
        <v>0</v>
      </c>
      <c r="E18" s="6">
        <v>0</v>
      </c>
      <c r="F18" s="6">
        <f t="shared" si="0"/>
        <v>13941388.23026783</v>
      </c>
      <c r="H18" s="7" t="s">
        <v>27</v>
      </c>
      <c r="I18" s="8">
        <v>2380406620.2048473</v>
      </c>
      <c r="N18" s="7">
        <v>71279</v>
      </c>
      <c r="O18" s="7">
        <v>0</v>
      </c>
      <c r="P18" s="7">
        <v>0</v>
      </c>
      <c r="Q18" s="7">
        <f t="shared" si="1"/>
        <v>71279</v>
      </c>
    </row>
    <row r="19" spans="1:17" ht="12.75">
      <c r="A19" s="36" t="s">
        <v>28</v>
      </c>
      <c r="B19" s="6">
        <v>70870669.93950516</v>
      </c>
      <c r="C19" s="6">
        <v>95986827.30634728</v>
      </c>
      <c r="D19" s="6">
        <v>0</v>
      </c>
      <c r="E19" s="6">
        <v>6532579.854875944</v>
      </c>
      <c r="F19" s="6">
        <f t="shared" si="0"/>
        <v>173390077.1007284</v>
      </c>
      <c r="H19" s="7" t="s">
        <v>29</v>
      </c>
      <c r="I19" s="8">
        <v>282190220</v>
      </c>
      <c r="N19" s="7">
        <v>887696</v>
      </c>
      <c r="O19" s="7">
        <v>15878</v>
      </c>
      <c r="P19" s="7">
        <v>54558</v>
      </c>
      <c r="Q19" s="7">
        <f t="shared" si="1"/>
        <v>958132</v>
      </c>
    </row>
    <row r="20" spans="1:17" ht="12.75">
      <c r="A20" s="36" t="s">
        <v>30</v>
      </c>
      <c r="B20" s="6">
        <v>13531969.68826913</v>
      </c>
      <c r="C20" s="6">
        <v>24652371.699131295</v>
      </c>
      <c r="D20" s="6">
        <v>0</v>
      </c>
      <c r="E20" s="6">
        <v>13285.777476288747</v>
      </c>
      <c r="F20" s="6">
        <f t="shared" si="0"/>
        <v>38197627.164876714</v>
      </c>
      <c r="H20" s="7" t="s">
        <v>31</v>
      </c>
      <c r="I20" s="8" t="s">
        <v>0</v>
      </c>
      <c r="N20" s="7">
        <v>186080</v>
      </c>
      <c r="O20" s="7">
        <v>3511</v>
      </c>
      <c r="P20" s="7">
        <v>2969</v>
      </c>
      <c r="Q20" s="7">
        <f t="shared" si="1"/>
        <v>192560</v>
      </c>
    </row>
    <row r="21" spans="1:17" ht="12.75">
      <c r="A21" s="36" t="s">
        <v>32</v>
      </c>
      <c r="B21" s="6">
        <v>11954503.125942986</v>
      </c>
      <c r="C21" s="6">
        <v>19551500.071998004</v>
      </c>
      <c r="D21" s="6">
        <v>0</v>
      </c>
      <c r="E21" s="6">
        <v>40723.98241202522</v>
      </c>
      <c r="F21" s="6">
        <f t="shared" si="0"/>
        <v>31546727.180353016</v>
      </c>
      <c r="H21" s="7" t="s">
        <v>33</v>
      </c>
      <c r="I21" s="8">
        <v>0</v>
      </c>
      <c r="N21" s="7">
        <v>172120</v>
      </c>
      <c r="O21" s="7">
        <v>2907</v>
      </c>
      <c r="P21" s="7">
        <v>0</v>
      </c>
      <c r="Q21" s="7">
        <f t="shared" si="1"/>
        <v>175027</v>
      </c>
    </row>
    <row r="22" spans="1:17" ht="12.75">
      <c r="A22" s="36" t="s">
        <v>34</v>
      </c>
      <c r="B22" s="6">
        <v>22376503.95048126</v>
      </c>
      <c r="C22" s="6">
        <v>9657704.825825145</v>
      </c>
      <c r="D22" s="6">
        <v>0</v>
      </c>
      <c r="E22" s="6">
        <v>0</v>
      </c>
      <c r="F22" s="6">
        <f aca="true" t="shared" si="2" ref="F22:F37">SUM(B22:E22)</f>
        <v>32034208.776306406</v>
      </c>
      <c r="H22" s="7" t="s">
        <v>35</v>
      </c>
      <c r="I22" s="8" t="s">
        <v>0</v>
      </c>
      <c r="N22" s="7">
        <v>167660</v>
      </c>
      <c r="O22" s="7">
        <v>2971</v>
      </c>
      <c r="P22" s="7">
        <v>6917</v>
      </c>
      <c r="Q22" s="7">
        <f t="shared" si="1"/>
        <v>177548</v>
      </c>
    </row>
    <row r="23" spans="1:17" ht="12.75">
      <c r="A23" s="36" t="s">
        <v>36</v>
      </c>
      <c r="B23" s="6">
        <v>12453575.565519786</v>
      </c>
      <c r="C23" s="6">
        <v>20530824.318318002</v>
      </c>
      <c r="D23" s="6">
        <v>0</v>
      </c>
      <c r="E23" s="6">
        <v>0</v>
      </c>
      <c r="F23" s="6">
        <f t="shared" si="2"/>
        <v>32984399.88383779</v>
      </c>
      <c r="H23" s="7" t="s">
        <v>37</v>
      </c>
      <c r="I23" s="8">
        <v>30704040.400076866</v>
      </c>
      <c r="N23" s="7">
        <v>158881</v>
      </c>
      <c r="O23" s="7">
        <v>3057</v>
      </c>
      <c r="P23" s="7">
        <v>0</v>
      </c>
      <c r="Q23" s="7">
        <f t="shared" si="1"/>
        <v>161938</v>
      </c>
    </row>
    <row r="24" spans="1:17" ht="12.75">
      <c r="A24" s="36" t="s">
        <v>38</v>
      </c>
      <c r="B24" s="6">
        <v>0</v>
      </c>
      <c r="C24" s="6">
        <v>0</v>
      </c>
      <c r="D24" s="6">
        <v>0</v>
      </c>
      <c r="E24" s="6">
        <v>0</v>
      </c>
      <c r="F24" s="6">
        <f t="shared" si="2"/>
        <v>0</v>
      </c>
      <c r="N24" s="7" t="e">
        <f>+#REF!</f>
        <v>#REF!</v>
      </c>
      <c r="O24" s="7">
        <v>0</v>
      </c>
      <c r="P24" s="7">
        <v>0</v>
      </c>
      <c r="Q24" s="7" t="e">
        <f t="shared" si="1"/>
        <v>#REF!</v>
      </c>
    </row>
    <row r="25" spans="1:17" ht="12.75">
      <c r="A25" s="36" t="s">
        <v>39</v>
      </c>
      <c r="B25" s="6">
        <v>0</v>
      </c>
      <c r="C25" s="6">
        <v>0</v>
      </c>
      <c r="D25" s="6">
        <v>0</v>
      </c>
      <c r="E25" s="6">
        <v>0</v>
      </c>
      <c r="F25" s="6">
        <f t="shared" si="2"/>
        <v>0</v>
      </c>
      <c r="H25" s="7" t="s">
        <v>40</v>
      </c>
      <c r="I25" s="8">
        <f>SUM(I10:I15)-SUM(I18:I23)</f>
        <v>2627435295.6580935</v>
      </c>
      <c r="N25" s="7" t="e">
        <f>+#REF!</f>
        <v>#REF!</v>
      </c>
      <c r="O25" s="7">
        <v>0</v>
      </c>
      <c r="P25" s="7">
        <v>0</v>
      </c>
      <c r="Q25" s="7" t="e">
        <f t="shared" si="1"/>
        <v>#REF!</v>
      </c>
    </row>
    <row r="26" spans="1:17" ht="12.75">
      <c r="A26" s="36" t="s">
        <v>41</v>
      </c>
      <c r="B26" s="6">
        <v>17185619.2140509</v>
      </c>
      <c r="C26" s="6">
        <v>17892467.83682775</v>
      </c>
      <c r="D26" s="6">
        <v>0</v>
      </c>
      <c r="E26" s="6">
        <v>5731940.788718884</v>
      </c>
      <c r="F26" s="6">
        <f t="shared" si="2"/>
        <v>40810027.83959754</v>
      </c>
      <c r="H26" s="7" t="s">
        <v>42</v>
      </c>
      <c r="I26" s="8">
        <f>+F60</f>
        <v>2627435295.6580973</v>
      </c>
      <c r="N26" s="7">
        <v>158887</v>
      </c>
      <c r="O26" s="7">
        <v>3160</v>
      </c>
      <c r="P26" s="7">
        <v>0</v>
      </c>
      <c r="Q26" s="7">
        <f t="shared" si="1"/>
        <v>162047</v>
      </c>
    </row>
    <row r="27" spans="1:17" ht="12.75">
      <c r="A27" s="36" t="s">
        <v>43</v>
      </c>
      <c r="B27" s="6">
        <v>38376221.47187665</v>
      </c>
      <c r="C27" s="6">
        <v>38564945.075133115</v>
      </c>
      <c r="D27" s="6">
        <v>0</v>
      </c>
      <c r="E27" s="6">
        <v>0</v>
      </c>
      <c r="F27" s="6">
        <f t="shared" si="2"/>
        <v>76941166.54700977</v>
      </c>
      <c r="I27" s="8" t="s">
        <v>0</v>
      </c>
      <c r="N27" s="7">
        <v>452700</v>
      </c>
      <c r="O27" s="7">
        <v>0</v>
      </c>
      <c r="P27" s="7">
        <v>18178</v>
      </c>
      <c r="Q27" s="7">
        <f t="shared" si="1"/>
        <v>470878</v>
      </c>
    </row>
    <row r="28" spans="1:17" ht="12.75">
      <c r="A28" s="36" t="s">
        <v>44</v>
      </c>
      <c r="B28" s="6">
        <v>-1208.7103453497587</v>
      </c>
      <c r="C28" s="6">
        <v>0</v>
      </c>
      <c r="D28" s="6">
        <v>0</v>
      </c>
      <c r="E28" s="6">
        <v>-78882.6064957822</v>
      </c>
      <c r="F28" s="6">
        <f t="shared" si="2"/>
        <v>-80091.31684113195</v>
      </c>
      <c r="I28" s="8" t="s">
        <v>0</v>
      </c>
      <c r="N28" s="7">
        <v>131014</v>
      </c>
      <c r="O28" s="7">
        <v>0</v>
      </c>
      <c r="P28" s="7">
        <v>0</v>
      </c>
      <c r="Q28" s="7">
        <f t="shared" si="1"/>
        <v>131014</v>
      </c>
    </row>
    <row r="29" spans="1:17" ht="12.75">
      <c r="A29" s="36" t="s">
        <v>45</v>
      </c>
      <c r="B29" s="6">
        <v>13167999.766706787</v>
      </c>
      <c r="C29" s="6">
        <v>31540565.940067247</v>
      </c>
      <c r="D29" s="6">
        <v>0</v>
      </c>
      <c r="E29" s="6">
        <v>10576.656369824284</v>
      </c>
      <c r="F29" s="6">
        <f t="shared" si="2"/>
        <v>44719142.36314386</v>
      </c>
      <c r="N29" s="7">
        <v>255139</v>
      </c>
      <c r="O29" s="7">
        <v>4040</v>
      </c>
      <c r="P29" s="7">
        <v>3618</v>
      </c>
      <c r="Q29" s="7">
        <f t="shared" si="1"/>
        <v>262797</v>
      </c>
    </row>
    <row r="30" spans="1:17" ht="12.75">
      <c r="A30" s="36" t="s">
        <v>46</v>
      </c>
      <c r="B30" s="6">
        <v>17910498.760287065</v>
      </c>
      <c r="C30" s="6">
        <v>4942286.653725561</v>
      </c>
      <c r="D30" s="6">
        <v>0</v>
      </c>
      <c r="E30" s="6">
        <v>95600.99675928777</v>
      </c>
      <c r="F30" s="6">
        <f t="shared" si="2"/>
        <v>22948386.410771914</v>
      </c>
      <c r="N30" s="7">
        <v>122763</v>
      </c>
      <c r="O30" s="7">
        <v>2024</v>
      </c>
      <c r="P30" s="7">
        <v>0</v>
      </c>
      <c r="Q30" s="7">
        <f t="shared" si="1"/>
        <v>124787</v>
      </c>
    </row>
    <row r="31" spans="1:17" ht="12.75">
      <c r="A31" s="36" t="s">
        <v>47</v>
      </c>
      <c r="B31" s="6">
        <v>51262479.05341841</v>
      </c>
      <c r="C31" s="6">
        <v>22322471.63460624</v>
      </c>
      <c r="D31" s="6">
        <v>0</v>
      </c>
      <c r="E31" s="6">
        <v>0</v>
      </c>
      <c r="F31" s="6">
        <f t="shared" si="2"/>
        <v>73584950.68802465</v>
      </c>
      <c r="N31" s="7">
        <v>241229</v>
      </c>
      <c r="O31" s="7">
        <v>7219</v>
      </c>
      <c r="P31" s="7">
        <v>0</v>
      </c>
      <c r="Q31" s="7">
        <f t="shared" si="1"/>
        <v>248448</v>
      </c>
    </row>
    <row r="32" spans="1:17" ht="12.75">
      <c r="A32" s="36" t="s">
        <v>48</v>
      </c>
      <c r="B32" s="6">
        <v>3223177.7720972477</v>
      </c>
      <c r="C32" s="6">
        <v>3190180.3972754693</v>
      </c>
      <c r="D32" s="6">
        <v>0</v>
      </c>
      <c r="E32" s="6">
        <v>0</v>
      </c>
      <c r="F32" s="6">
        <f t="shared" si="2"/>
        <v>6413358.169372717</v>
      </c>
      <c r="N32" s="7">
        <v>34392</v>
      </c>
      <c r="O32" s="7">
        <v>579</v>
      </c>
      <c r="P32" s="7">
        <v>0</v>
      </c>
      <c r="Q32" s="7">
        <f t="shared" si="1"/>
        <v>34971</v>
      </c>
    </row>
    <row r="33" spans="1:17" ht="12.75">
      <c r="A33" s="36" t="s">
        <v>49</v>
      </c>
      <c r="B33" s="6">
        <v>9679328.755472332</v>
      </c>
      <c r="C33" s="6">
        <v>6191423.9485373795</v>
      </c>
      <c r="D33" s="6">
        <v>0</v>
      </c>
      <c r="E33" s="6">
        <v>0</v>
      </c>
      <c r="F33" s="6">
        <f t="shared" si="2"/>
        <v>15870752.704009712</v>
      </c>
      <c r="N33" s="7">
        <v>86397</v>
      </c>
      <c r="O33" s="7">
        <v>1385</v>
      </c>
      <c r="P33" s="7">
        <v>0</v>
      </c>
      <c r="Q33" s="7">
        <f t="shared" si="1"/>
        <v>87782</v>
      </c>
    </row>
    <row r="34" spans="1:17" ht="12.75">
      <c r="A34" s="36" t="s">
        <v>50</v>
      </c>
      <c r="B34" s="6">
        <v>8295322.391743493</v>
      </c>
      <c r="C34" s="6">
        <v>4370760.357176461</v>
      </c>
      <c r="D34" s="6">
        <v>0</v>
      </c>
      <c r="E34" s="6">
        <v>0</v>
      </c>
      <c r="F34" s="6">
        <f t="shared" si="2"/>
        <v>12666082.748919955</v>
      </c>
      <c r="N34" s="7">
        <v>88378</v>
      </c>
      <c r="O34" s="7">
        <v>1686</v>
      </c>
      <c r="P34" s="7">
        <v>0</v>
      </c>
      <c r="Q34" s="7">
        <f t="shared" si="1"/>
        <v>90064</v>
      </c>
    </row>
    <row r="35" spans="1:17" ht="12.75">
      <c r="A35" s="36" t="s">
        <v>51</v>
      </c>
      <c r="B35" s="6">
        <v>0</v>
      </c>
      <c r="C35" s="6">
        <v>0</v>
      </c>
      <c r="D35" s="6">
        <v>0</v>
      </c>
      <c r="E35" s="6">
        <v>0</v>
      </c>
      <c r="F35" s="6">
        <f t="shared" si="2"/>
        <v>0</v>
      </c>
      <c r="N35" s="7" t="e">
        <f>+#REF!</f>
        <v>#REF!</v>
      </c>
      <c r="O35" s="7">
        <v>0</v>
      </c>
      <c r="P35" s="7">
        <v>0</v>
      </c>
      <c r="Q35" s="7" t="e">
        <f t="shared" si="1"/>
        <v>#REF!</v>
      </c>
    </row>
    <row r="36" spans="1:17" ht="12.75">
      <c r="A36" s="36" t="s">
        <v>52</v>
      </c>
      <c r="B36" s="6">
        <v>19022948.82167065</v>
      </c>
      <c r="C36" s="6">
        <v>46484126.35316718</v>
      </c>
      <c r="D36" s="6">
        <v>0</v>
      </c>
      <c r="E36" s="6">
        <v>1140325.310366746</v>
      </c>
      <c r="F36" s="6">
        <f t="shared" si="2"/>
        <v>66647400.48520458</v>
      </c>
      <c r="N36" s="7">
        <v>164924</v>
      </c>
      <c r="O36" s="7">
        <v>0</v>
      </c>
      <c r="P36" s="7">
        <v>17618</v>
      </c>
      <c r="Q36" s="7">
        <f t="shared" si="1"/>
        <v>182542</v>
      </c>
    </row>
    <row r="37" spans="1:17" ht="12.75">
      <c r="A37" s="36" t="s">
        <v>53</v>
      </c>
      <c r="B37" s="6">
        <v>3959047.739727575</v>
      </c>
      <c r="C37" s="6">
        <v>7100246.62917831</v>
      </c>
      <c r="D37" s="6">
        <v>0</v>
      </c>
      <c r="E37" s="6">
        <v>0</v>
      </c>
      <c r="F37" s="6">
        <f t="shared" si="2"/>
        <v>11059294.368905885</v>
      </c>
      <c r="N37" s="7">
        <v>66512</v>
      </c>
      <c r="O37" s="7">
        <v>0</v>
      </c>
      <c r="P37" s="7">
        <v>36528</v>
      </c>
      <c r="Q37" s="7">
        <f t="shared" si="1"/>
        <v>103040</v>
      </c>
    </row>
    <row r="38" spans="1:17" ht="12.75">
      <c r="A38" s="36" t="s">
        <v>54</v>
      </c>
      <c r="B38" s="6">
        <v>0</v>
      </c>
      <c r="C38" s="6">
        <v>0</v>
      </c>
      <c r="D38" s="6">
        <v>0</v>
      </c>
      <c r="E38" s="6">
        <v>0</v>
      </c>
      <c r="F38" s="6">
        <f aca="true" t="shared" si="3" ref="F38:F53">SUM(B38:E38)</f>
        <v>0</v>
      </c>
      <c r="N38" s="7" t="e">
        <f>+#REF!</f>
        <v>#REF!</v>
      </c>
      <c r="O38" s="7">
        <v>0</v>
      </c>
      <c r="P38" s="7">
        <v>0</v>
      </c>
      <c r="Q38" s="7" t="e">
        <f aca="true" t="shared" si="4" ref="Q38:Q58">SUM(N38:P38)</f>
        <v>#REF!</v>
      </c>
    </row>
    <row r="39" spans="1:17" ht="12.75">
      <c r="A39" s="36" t="s">
        <v>55</v>
      </c>
      <c r="B39" s="6">
        <v>28829254.475288253</v>
      </c>
      <c r="C39" s="6">
        <v>60949720.05996647</v>
      </c>
      <c r="D39" s="6">
        <v>0</v>
      </c>
      <c r="E39" s="6">
        <v>0</v>
      </c>
      <c r="F39" s="6">
        <f t="shared" si="3"/>
        <v>89778974.53525472</v>
      </c>
      <c r="N39" s="7">
        <v>420749</v>
      </c>
      <c r="O39" s="7">
        <v>0</v>
      </c>
      <c r="P39" s="7">
        <v>12160</v>
      </c>
      <c r="Q39" s="7">
        <f t="shared" si="4"/>
        <v>432909</v>
      </c>
    </row>
    <row r="40" spans="1:17" ht="12.75">
      <c r="A40" s="36" t="s">
        <v>56</v>
      </c>
      <c r="B40" s="6">
        <v>1860404.1171433865</v>
      </c>
      <c r="C40" s="6">
        <v>2417689.7887763474</v>
      </c>
      <c r="D40" s="6">
        <v>0</v>
      </c>
      <c r="E40" s="6">
        <v>29189.463884244382</v>
      </c>
      <c r="F40" s="6">
        <f t="shared" si="3"/>
        <v>4307283.369803979</v>
      </c>
      <c r="N40" s="7">
        <v>41335</v>
      </c>
      <c r="O40" s="7">
        <v>716</v>
      </c>
      <c r="P40" s="7">
        <v>0</v>
      </c>
      <c r="Q40" s="7">
        <f t="shared" si="4"/>
        <v>42051</v>
      </c>
    </row>
    <row r="41" spans="1:17" ht="12.75">
      <c r="A41" s="36" t="s">
        <v>57</v>
      </c>
      <c r="B41" s="6">
        <v>26816295.87750558</v>
      </c>
      <c r="C41" s="6">
        <v>33343843.38426557</v>
      </c>
      <c r="D41" s="6">
        <v>0</v>
      </c>
      <c r="E41" s="6">
        <v>1865645.4718049024</v>
      </c>
      <c r="F41" s="6">
        <f t="shared" si="3"/>
        <v>62025784.73357606</v>
      </c>
      <c r="N41" s="7">
        <v>321349</v>
      </c>
      <c r="O41" s="7">
        <v>5591</v>
      </c>
      <c r="P41" s="7">
        <v>4234</v>
      </c>
      <c r="Q41" s="7">
        <f t="shared" si="4"/>
        <v>331174</v>
      </c>
    </row>
    <row r="42" spans="1:17" ht="12.75">
      <c r="A42" s="36" t="s">
        <v>58</v>
      </c>
      <c r="B42" s="6">
        <v>10132254.149485117</v>
      </c>
      <c r="C42" s="6">
        <v>16257747.03462221</v>
      </c>
      <c r="D42" s="6">
        <v>0</v>
      </c>
      <c r="E42" s="6">
        <v>0</v>
      </c>
      <c r="F42" s="6">
        <f t="shared" si="3"/>
        <v>26390001.184107326</v>
      </c>
      <c r="N42" s="7">
        <v>120165</v>
      </c>
      <c r="O42" s="7">
        <v>0</v>
      </c>
      <c r="P42" s="7">
        <v>0</v>
      </c>
      <c r="Q42" s="7">
        <f t="shared" si="4"/>
        <v>120165</v>
      </c>
    </row>
    <row r="43" spans="1:17" ht="12.75">
      <c r="A43" s="36" t="s">
        <v>59</v>
      </c>
      <c r="B43" s="6">
        <v>14360487.079055307</v>
      </c>
      <c r="C43" s="6">
        <v>15513748.420388881</v>
      </c>
      <c r="D43" s="6">
        <v>0</v>
      </c>
      <c r="E43" s="6">
        <v>0</v>
      </c>
      <c r="F43" s="6">
        <f t="shared" si="3"/>
        <v>29874235.499444187</v>
      </c>
      <c r="N43" s="7">
        <v>152674</v>
      </c>
      <c r="O43" s="7">
        <v>2746</v>
      </c>
      <c r="P43" s="7">
        <v>0</v>
      </c>
      <c r="Q43" s="7">
        <f t="shared" si="4"/>
        <v>155420</v>
      </c>
    </row>
    <row r="44" spans="1:17" ht="12.75">
      <c r="A44" s="36" t="s">
        <v>60</v>
      </c>
      <c r="B44" s="6">
        <v>42684636.797320254</v>
      </c>
      <c r="C44" s="6">
        <v>153844443.9559352</v>
      </c>
      <c r="D44" s="6">
        <v>0</v>
      </c>
      <c r="E44" s="6">
        <v>0</v>
      </c>
      <c r="F44" s="6">
        <f t="shared" si="3"/>
        <v>196529080.75325546</v>
      </c>
      <c r="N44" s="7">
        <v>1012325</v>
      </c>
      <c r="O44" s="7">
        <v>18355</v>
      </c>
      <c r="P44" s="7">
        <v>35744</v>
      </c>
      <c r="Q44" s="7">
        <f t="shared" si="4"/>
        <v>1066424</v>
      </c>
    </row>
    <row r="45" spans="1:17" ht="12.75">
      <c r="A45" s="36" t="s">
        <v>61</v>
      </c>
      <c r="B45" s="6">
        <v>591157.1819755702</v>
      </c>
      <c r="C45" s="6">
        <v>590008.5960228096</v>
      </c>
      <c r="D45" s="6">
        <v>0</v>
      </c>
      <c r="E45" s="6">
        <v>0</v>
      </c>
      <c r="F45" s="6">
        <f t="shared" si="3"/>
        <v>1181165.77799838</v>
      </c>
      <c r="N45" s="7">
        <v>4303</v>
      </c>
      <c r="O45" s="7">
        <v>0</v>
      </c>
      <c r="P45" s="7">
        <v>0</v>
      </c>
      <c r="Q45" s="7">
        <f t="shared" si="4"/>
        <v>4303</v>
      </c>
    </row>
    <row r="46" spans="1:17" ht="12.75">
      <c r="A46" s="36" t="s">
        <v>62</v>
      </c>
      <c r="B46" s="6">
        <v>3227827.81898627</v>
      </c>
      <c r="C46" s="6">
        <v>19665778.585615244</v>
      </c>
      <c r="D46" s="6">
        <v>0</v>
      </c>
      <c r="E46" s="6">
        <v>0</v>
      </c>
      <c r="F46" s="6">
        <f t="shared" si="3"/>
        <v>22893606.404601514</v>
      </c>
      <c r="N46" s="7">
        <v>115523</v>
      </c>
      <c r="O46" s="7">
        <v>2131</v>
      </c>
      <c r="P46" s="7">
        <v>0</v>
      </c>
      <c r="Q46" s="7">
        <f t="shared" si="4"/>
        <v>117654</v>
      </c>
    </row>
    <row r="47" spans="1:17" ht="12.75">
      <c r="A47" s="36" t="s">
        <v>63</v>
      </c>
      <c r="B47" s="6">
        <v>15816299.948745884</v>
      </c>
      <c r="C47" s="6">
        <v>19708075.192823503</v>
      </c>
      <c r="D47" s="6">
        <v>0</v>
      </c>
      <c r="E47" s="6">
        <v>0</v>
      </c>
      <c r="F47" s="6">
        <f t="shared" si="3"/>
        <v>35524375.14156939</v>
      </c>
      <c r="N47" s="7">
        <v>191901</v>
      </c>
      <c r="O47" s="7">
        <v>3316</v>
      </c>
      <c r="P47" s="7">
        <v>0</v>
      </c>
      <c r="Q47" s="7">
        <f t="shared" si="4"/>
        <v>195217</v>
      </c>
    </row>
    <row r="48" spans="1:17" ht="12.75">
      <c r="A48" s="36" t="s">
        <v>64</v>
      </c>
      <c r="B48" s="6">
        <v>6115563.917193556</v>
      </c>
      <c r="C48" s="6">
        <v>2533218.697390429</v>
      </c>
      <c r="D48" s="6">
        <v>0</v>
      </c>
      <c r="E48" s="6">
        <v>0</v>
      </c>
      <c r="F48" s="6">
        <f t="shared" si="3"/>
        <v>8648782.614583986</v>
      </c>
      <c r="N48" s="7">
        <v>43386</v>
      </c>
      <c r="O48" s="7">
        <v>806</v>
      </c>
      <c r="P48" s="7">
        <v>0</v>
      </c>
      <c r="Q48" s="7">
        <f t="shared" si="4"/>
        <v>44192</v>
      </c>
    </row>
    <row r="49" spans="1:17" ht="12.75">
      <c r="A49" s="36" t="s">
        <v>65</v>
      </c>
      <c r="B49" s="6">
        <v>22869432.81697662</v>
      </c>
      <c r="C49" s="6">
        <v>13793144.34479582</v>
      </c>
      <c r="D49" s="6">
        <v>0</v>
      </c>
      <c r="E49" s="6">
        <v>0</v>
      </c>
      <c r="F49" s="6">
        <f t="shared" si="3"/>
        <v>36662577.161772445</v>
      </c>
      <c r="N49" s="7">
        <v>188167</v>
      </c>
      <c r="O49" s="7">
        <v>3220</v>
      </c>
      <c r="P49" s="7">
        <v>0</v>
      </c>
      <c r="Q49" s="7">
        <f t="shared" si="4"/>
        <v>191387</v>
      </c>
    </row>
    <row r="50" spans="1:17" ht="12.75">
      <c r="A50" s="36" t="s">
        <v>66</v>
      </c>
      <c r="B50" s="6">
        <v>105254811.48689476</v>
      </c>
      <c r="C50" s="6">
        <v>115433432.87040709</v>
      </c>
      <c r="D50" s="6">
        <v>0</v>
      </c>
      <c r="E50" s="6">
        <v>11833911.399361152</v>
      </c>
      <c r="F50" s="6">
        <f t="shared" si="3"/>
        <v>232522155.756663</v>
      </c>
      <c r="N50" s="7">
        <v>1194348</v>
      </c>
      <c r="O50" s="7">
        <v>0</v>
      </c>
      <c r="P50" s="7">
        <v>29719</v>
      </c>
      <c r="Q50" s="7">
        <f t="shared" si="4"/>
        <v>1224067</v>
      </c>
    </row>
    <row r="51" spans="1:17" ht="12.75">
      <c r="A51" s="36" t="s">
        <v>67</v>
      </c>
      <c r="B51" s="6">
        <v>7680588.110096191</v>
      </c>
      <c r="C51" s="6">
        <v>6024787.4903318565</v>
      </c>
      <c r="D51" s="6">
        <v>0</v>
      </c>
      <c r="E51" s="6">
        <v>246136.2086805464</v>
      </c>
      <c r="F51" s="6">
        <f t="shared" si="3"/>
        <v>13951511.809108594</v>
      </c>
      <c r="N51" s="7">
        <v>77024</v>
      </c>
      <c r="O51" s="7">
        <v>1323</v>
      </c>
      <c r="P51" s="7">
        <v>0</v>
      </c>
      <c r="Q51" s="7">
        <f t="shared" si="4"/>
        <v>78347</v>
      </c>
    </row>
    <row r="52" spans="1:17" ht="12.75">
      <c r="A52" s="36" t="s">
        <v>68</v>
      </c>
      <c r="B52" s="6">
        <v>0</v>
      </c>
      <c r="C52" s="6">
        <v>0</v>
      </c>
      <c r="D52" s="6">
        <v>0</v>
      </c>
      <c r="E52" s="6">
        <v>0</v>
      </c>
      <c r="F52" s="6">
        <f t="shared" si="3"/>
        <v>0</v>
      </c>
      <c r="N52" s="7" t="e">
        <f>+#REF!</f>
        <v>#REF!</v>
      </c>
      <c r="O52" s="7">
        <v>0</v>
      </c>
      <c r="P52" s="7">
        <v>0</v>
      </c>
      <c r="Q52" s="7" t="e">
        <f t="shared" si="4"/>
        <v>#REF!</v>
      </c>
    </row>
    <row r="53" spans="1:17" ht="12.75">
      <c r="A53" s="36" t="s">
        <v>69</v>
      </c>
      <c r="B53" s="6">
        <v>9916100.502493747</v>
      </c>
      <c r="C53" s="6">
        <v>17357368.05265876</v>
      </c>
      <c r="D53" s="6">
        <v>0</v>
      </c>
      <c r="E53" s="6">
        <v>0</v>
      </c>
      <c r="F53" s="6">
        <f t="shared" si="3"/>
        <v>27273468.555152506</v>
      </c>
      <c r="N53" s="7">
        <v>173714</v>
      </c>
      <c r="O53" s="7">
        <v>2524</v>
      </c>
      <c r="P53" s="7">
        <v>14573</v>
      </c>
      <c r="Q53" s="7">
        <f t="shared" si="4"/>
        <v>190811</v>
      </c>
    </row>
    <row r="54" spans="1:17" ht="12.75">
      <c r="A54" s="36" t="s">
        <v>70</v>
      </c>
      <c r="B54" s="6">
        <v>31713750.923554026</v>
      </c>
      <c r="C54" s="6">
        <v>51524392.712682314</v>
      </c>
      <c r="D54" s="6">
        <v>0</v>
      </c>
      <c r="E54" s="6">
        <v>2224139.0405376246</v>
      </c>
      <c r="F54" s="6">
        <f>SUM(B54:E54)</f>
        <v>85462282.67677397</v>
      </c>
      <c r="N54" s="7">
        <v>522893</v>
      </c>
      <c r="O54" s="7">
        <v>7795</v>
      </c>
      <c r="P54" s="7">
        <v>0</v>
      </c>
      <c r="Q54" s="7">
        <f t="shared" si="4"/>
        <v>530688</v>
      </c>
    </row>
    <row r="55" spans="1:17" ht="12.75">
      <c r="A55" s="36" t="s">
        <v>71</v>
      </c>
      <c r="B55" s="6">
        <v>1430029.2547427579</v>
      </c>
      <c r="C55" s="6">
        <v>2408852.0096275345</v>
      </c>
      <c r="D55" s="6">
        <v>0</v>
      </c>
      <c r="E55" s="6">
        <v>0</v>
      </c>
      <c r="F55" s="6">
        <f>SUM(B55:E55)</f>
        <v>3838881.2643702924</v>
      </c>
      <c r="N55" s="7">
        <v>23884</v>
      </c>
      <c r="O55" s="7">
        <v>455</v>
      </c>
      <c r="P55" s="7">
        <v>0</v>
      </c>
      <c r="Q55" s="7">
        <f t="shared" si="4"/>
        <v>24339</v>
      </c>
    </row>
    <row r="56" spans="1:17" ht="12.75">
      <c r="A56" s="36" t="s">
        <v>72</v>
      </c>
      <c r="B56" s="6">
        <v>13756794.45625975</v>
      </c>
      <c r="C56" s="6">
        <v>45398443.54542114</v>
      </c>
      <c r="D56" s="6">
        <v>0</v>
      </c>
      <c r="E56" s="6">
        <v>81290.83474314409</v>
      </c>
      <c r="F56" s="6">
        <f>SUM(B56:E56)</f>
        <v>59236528.83642403</v>
      </c>
      <c r="N56" s="7">
        <v>310572</v>
      </c>
      <c r="O56" s="7">
        <v>5533</v>
      </c>
      <c r="P56" s="7">
        <v>3204</v>
      </c>
      <c r="Q56" s="7">
        <f t="shared" si="4"/>
        <v>319309</v>
      </c>
    </row>
    <row r="57" spans="1:17" ht="12.75">
      <c r="A57" s="36" t="s">
        <v>73</v>
      </c>
      <c r="B57" s="6">
        <v>2882429.5386906434</v>
      </c>
      <c r="C57" s="6">
        <v>3245357.6200629086</v>
      </c>
      <c r="D57" s="6">
        <v>0</v>
      </c>
      <c r="E57" s="6">
        <v>0</v>
      </c>
      <c r="F57" s="6">
        <f>SUM(B57:E57)</f>
        <v>6127787.158753552</v>
      </c>
      <c r="N57" s="7">
        <v>32977</v>
      </c>
      <c r="O57" s="7">
        <v>551</v>
      </c>
      <c r="P57" s="7">
        <v>0</v>
      </c>
      <c r="Q57" s="7">
        <f t="shared" si="4"/>
        <v>33528</v>
      </c>
    </row>
    <row r="58" spans="1:17" ht="12.75">
      <c r="A58" s="36" t="s">
        <v>74</v>
      </c>
      <c r="B58" s="6">
        <v>0</v>
      </c>
      <c r="C58" s="6">
        <v>0</v>
      </c>
      <c r="D58" s="6">
        <v>0</v>
      </c>
      <c r="E58" s="6">
        <v>0</v>
      </c>
      <c r="F58" s="6">
        <f>SUM(B58:E58)</f>
        <v>0</v>
      </c>
      <c r="N58" s="7" t="e">
        <f>+#REF!</f>
        <v>#REF!</v>
      </c>
      <c r="O58" s="7">
        <v>0</v>
      </c>
      <c r="P58" s="7">
        <v>0</v>
      </c>
      <c r="Q58" s="7" t="e">
        <f t="shared" si="4"/>
        <v>#REF!</v>
      </c>
    </row>
    <row r="59" spans="1:6" ht="12.75">
      <c r="A59" s="36" t="s">
        <v>0</v>
      </c>
      <c r="B59" s="6"/>
      <c r="C59" s="6"/>
      <c r="D59" s="6"/>
      <c r="E59" s="6"/>
      <c r="F59" s="6"/>
    </row>
    <row r="60" spans="1:17" ht="12.75">
      <c r="A60" s="36" t="s">
        <v>6</v>
      </c>
      <c r="B60" s="6">
        <f>SUM(B6:B58)</f>
        <v>1087594890.4822524</v>
      </c>
      <c r="C60" s="6">
        <f>SUM(C6:C58)</f>
        <v>1507603099.9963467</v>
      </c>
      <c r="D60" s="6">
        <f>SUM(D6:D58)</f>
        <v>0</v>
      </c>
      <c r="E60" s="6">
        <f>SUM(E6:E58)</f>
        <v>32237305.17949804</v>
      </c>
      <c r="F60" s="6">
        <f>SUM(F6:F58)</f>
        <v>2627435295.6580973</v>
      </c>
      <c r="N60" s="7" t="e">
        <f>SUM(N6:N58)</f>
        <v>#REF!</v>
      </c>
      <c r="O60" s="7">
        <f>SUM(O6:O58)</f>
        <v>203662</v>
      </c>
      <c r="P60" s="7">
        <f>SUM(P6:P58)</f>
        <v>481360</v>
      </c>
      <c r="Q60" s="7" t="e">
        <f>SUM(Q6:Q58)</f>
        <v>#REF!</v>
      </c>
    </row>
  </sheetData>
  <mergeCells count="1">
    <mergeCell ref="B1:F1"/>
  </mergeCells>
  <printOptions horizontalCentered="1" verticalCentered="1"/>
  <pageMargins left="0.5" right="0.5" top="0" bottom="0" header="0.5" footer="0.5"/>
  <pageSetup fitToHeight="1" fitToWidth="1" orientation="portrait" scale="70"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customWidth="1"/>
    <col min="2" max="2" width="12.37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c r="B1" s="122" t="s">
        <v>260</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26260815</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388973</v>
      </c>
    </row>
    <row r="15" spans="1:9" ht="12.75">
      <c r="A15" s="36" t="s">
        <v>21</v>
      </c>
      <c r="B15" s="6">
        <v>0</v>
      </c>
      <c r="C15" s="6">
        <v>0</v>
      </c>
      <c r="D15" s="6">
        <v>0</v>
      </c>
      <c r="E15" s="6">
        <v>0</v>
      </c>
      <c r="F15" s="6">
        <f t="shared" si="0"/>
        <v>0</v>
      </c>
      <c r="H15" s="7" t="s">
        <v>22</v>
      </c>
      <c r="I15" s="8">
        <v>511611.72078801924</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-605559</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3081877</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0</v>
      </c>
      <c r="C24" s="6">
        <v>0</v>
      </c>
      <c r="D24" s="6">
        <v>0</v>
      </c>
      <c r="E24" s="6">
        <v>0</v>
      </c>
      <c r="F24" s="6">
        <f t="shared" si="0"/>
        <v>0</v>
      </c>
    </row>
    <row r="25" spans="1:9" ht="12.75">
      <c r="A25" s="36" t="s">
        <v>39</v>
      </c>
      <c r="B25" s="6">
        <v>0</v>
      </c>
      <c r="C25" s="6">
        <v>0</v>
      </c>
      <c r="D25" s="6">
        <v>0</v>
      </c>
      <c r="E25" s="6">
        <v>0</v>
      </c>
      <c r="F25" s="6">
        <f t="shared" si="0"/>
        <v>0</v>
      </c>
      <c r="H25" s="7" t="s">
        <v>40</v>
      </c>
      <c r="I25" s="8">
        <f>SUM(I10:I15)-SUM(I18:I23)</f>
        <v>24685081.72078802</v>
      </c>
    </row>
    <row r="26" spans="1:9" ht="12.75">
      <c r="A26" s="36" t="s">
        <v>41</v>
      </c>
      <c r="B26" s="6">
        <v>0</v>
      </c>
      <c r="C26" s="6">
        <v>0</v>
      </c>
      <c r="D26" s="6">
        <v>0</v>
      </c>
      <c r="E26" s="6">
        <v>0</v>
      </c>
      <c r="F26" s="6">
        <f t="shared" si="0"/>
        <v>0</v>
      </c>
      <c r="H26" s="7" t="s">
        <v>42</v>
      </c>
      <c r="I26" s="8">
        <f>+F60</f>
        <v>24685081.683853883</v>
      </c>
    </row>
    <row r="27" spans="1:9" ht="12.75">
      <c r="A27" s="36" t="s">
        <v>43</v>
      </c>
      <c r="B27" s="6">
        <v>0</v>
      </c>
      <c r="C27" s="6">
        <v>0</v>
      </c>
      <c r="D27" s="6">
        <v>0</v>
      </c>
      <c r="E27" s="6">
        <v>0</v>
      </c>
      <c r="F27" s="6">
        <f t="shared" si="0"/>
        <v>0</v>
      </c>
      <c r="I27" s="6" t="s">
        <v>0</v>
      </c>
    </row>
    <row r="28" spans="1:9" ht="12.75">
      <c r="A28" s="36" t="s">
        <v>44</v>
      </c>
      <c r="B28" s="6">
        <v>0</v>
      </c>
      <c r="C28" s="6">
        <v>0</v>
      </c>
      <c r="D28" s="6">
        <v>0</v>
      </c>
      <c r="E28" s="6">
        <v>0</v>
      </c>
      <c r="F28" s="6">
        <f t="shared" si="0"/>
        <v>0</v>
      </c>
      <c r="I28" s="6"/>
    </row>
    <row r="29" spans="1:6" ht="12.75">
      <c r="A29" s="36" t="s">
        <v>45</v>
      </c>
      <c r="B29" s="6">
        <v>0</v>
      </c>
      <c r="C29" s="6">
        <v>0</v>
      </c>
      <c r="D29" s="6">
        <v>0</v>
      </c>
      <c r="E29" s="6">
        <v>0</v>
      </c>
      <c r="F29" s="6">
        <f t="shared" si="0"/>
        <v>0</v>
      </c>
    </row>
    <row r="30" spans="1:6" ht="12.75">
      <c r="A30" s="36" t="s">
        <v>46</v>
      </c>
      <c r="B30" s="6">
        <v>24685081.683853883</v>
      </c>
      <c r="C30" s="6">
        <v>0</v>
      </c>
      <c r="D30" s="6">
        <v>0</v>
      </c>
      <c r="E30" s="6">
        <v>0</v>
      </c>
      <c r="F30" s="6">
        <f t="shared" si="0"/>
        <v>24685081.683853883</v>
      </c>
    </row>
    <row r="31" spans="1:6" ht="12.75">
      <c r="A31" s="36" t="s">
        <v>47</v>
      </c>
      <c r="B31" s="6">
        <v>0</v>
      </c>
      <c r="C31" s="6">
        <v>0</v>
      </c>
      <c r="D31" s="6">
        <v>0</v>
      </c>
      <c r="E31" s="6">
        <v>0</v>
      </c>
      <c r="F31" s="6">
        <f t="shared" si="0"/>
        <v>0</v>
      </c>
    </row>
    <row r="32" spans="1:6" ht="12.75">
      <c r="A32" s="36" t="s">
        <v>48</v>
      </c>
      <c r="B32" s="6">
        <v>0</v>
      </c>
      <c r="C32" s="6">
        <v>0</v>
      </c>
      <c r="D32" s="6">
        <v>0</v>
      </c>
      <c r="E32" s="6">
        <v>0</v>
      </c>
      <c r="F32" s="6">
        <f t="shared" si="0"/>
        <v>0</v>
      </c>
    </row>
    <row r="33" spans="1:6" ht="12.75">
      <c r="A33" s="36" t="s">
        <v>49</v>
      </c>
      <c r="B33" s="6">
        <v>0</v>
      </c>
      <c r="C33" s="6">
        <v>0</v>
      </c>
      <c r="D33" s="6">
        <v>0</v>
      </c>
      <c r="E33" s="6">
        <v>0</v>
      </c>
      <c r="F33" s="6">
        <f t="shared" si="0"/>
        <v>0</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0</v>
      </c>
      <c r="E37" s="6">
        <v>0</v>
      </c>
      <c r="F37" s="6">
        <f t="shared" si="0"/>
        <v>0</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0</v>
      </c>
      <c r="C42" s="6">
        <v>0</v>
      </c>
      <c r="D42" s="6">
        <v>0</v>
      </c>
      <c r="E42" s="6">
        <v>0</v>
      </c>
      <c r="F42" s="6">
        <f t="shared" si="0"/>
        <v>0</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0</v>
      </c>
      <c r="E48" s="6">
        <v>0</v>
      </c>
      <c r="F48" s="6">
        <f t="shared" si="0"/>
        <v>0</v>
      </c>
    </row>
    <row r="49" spans="1:6" ht="12.75">
      <c r="A49" s="36" t="s">
        <v>65</v>
      </c>
      <c r="B49" s="6">
        <v>0</v>
      </c>
      <c r="C49" s="6">
        <v>0</v>
      </c>
      <c r="D49" s="6">
        <v>0</v>
      </c>
      <c r="E49" s="6">
        <v>0</v>
      </c>
      <c r="F49" s="6">
        <f t="shared" si="0"/>
        <v>0</v>
      </c>
    </row>
    <row r="50" spans="1:6" ht="12.75">
      <c r="A50" s="36" t="s">
        <v>66</v>
      </c>
      <c r="B50" s="6">
        <v>0</v>
      </c>
      <c r="C50" s="6">
        <v>0</v>
      </c>
      <c r="D50" s="6">
        <v>0</v>
      </c>
      <c r="E50" s="6">
        <v>0</v>
      </c>
      <c r="F50" s="6">
        <f t="shared" si="0"/>
        <v>0</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24685081.683853883</v>
      </c>
      <c r="C60" s="6">
        <f>SUM(C6:C58)</f>
        <v>0</v>
      </c>
      <c r="D60" s="6">
        <f>SUM(D6:D58)</f>
        <v>0</v>
      </c>
      <c r="E60" s="6">
        <f>SUM(E6:E58)</f>
        <v>0</v>
      </c>
      <c r="F60" s="6">
        <f>SUM(F6:F58)</f>
        <v>24685081.683853883</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customWidth="1"/>
    <col min="2" max="2" width="11.0039062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c r="B1" s="122" t="s">
        <v>262</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8850514</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216110.56058493338</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0</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0</v>
      </c>
      <c r="C24" s="6">
        <v>0</v>
      </c>
      <c r="D24" s="6">
        <v>0</v>
      </c>
      <c r="E24" s="6">
        <v>0</v>
      </c>
      <c r="F24" s="6">
        <f t="shared" si="0"/>
        <v>0</v>
      </c>
    </row>
    <row r="25" spans="1:9" ht="12.75">
      <c r="A25" s="36" t="s">
        <v>39</v>
      </c>
      <c r="B25" s="6">
        <v>0</v>
      </c>
      <c r="C25" s="6">
        <v>0</v>
      </c>
      <c r="D25" s="6">
        <v>0</v>
      </c>
      <c r="E25" s="6">
        <v>0</v>
      </c>
      <c r="F25" s="6">
        <f t="shared" si="0"/>
        <v>0</v>
      </c>
      <c r="H25" s="7" t="s">
        <v>40</v>
      </c>
      <c r="I25" s="8">
        <f>SUM(I10:I15)-SUM(I18:I23)</f>
        <v>9066624.560584933</v>
      </c>
    </row>
    <row r="26" spans="1:9" ht="12.75">
      <c r="A26" s="36" t="s">
        <v>41</v>
      </c>
      <c r="B26" s="6">
        <v>0</v>
      </c>
      <c r="C26" s="6">
        <v>0</v>
      </c>
      <c r="D26" s="6">
        <v>0</v>
      </c>
      <c r="E26" s="6">
        <v>0</v>
      </c>
      <c r="F26" s="6">
        <f t="shared" si="0"/>
        <v>0</v>
      </c>
      <c r="H26" s="7" t="s">
        <v>42</v>
      </c>
      <c r="I26" s="8">
        <f>+F60</f>
        <v>9066624.544983538</v>
      </c>
    </row>
    <row r="27" spans="1:9" ht="12.75">
      <c r="A27" s="36" t="s">
        <v>43</v>
      </c>
      <c r="B27" s="6">
        <v>0</v>
      </c>
      <c r="C27" s="6">
        <v>0</v>
      </c>
      <c r="D27" s="6">
        <v>0</v>
      </c>
      <c r="E27" s="6">
        <v>0</v>
      </c>
      <c r="F27" s="6">
        <f t="shared" si="0"/>
        <v>0</v>
      </c>
      <c r="I27" s="6" t="s">
        <v>0</v>
      </c>
    </row>
    <row r="28" spans="1:9" ht="12.75">
      <c r="A28" s="36" t="s">
        <v>44</v>
      </c>
      <c r="B28" s="6">
        <v>0</v>
      </c>
      <c r="C28" s="6">
        <v>0</v>
      </c>
      <c r="D28" s="6">
        <v>0</v>
      </c>
      <c r="E28" s="6">
        <v>0</v>
      </c>
      <c r="F28" s="6">
        <f t="shared" si="0"/>
        <v>0</v>
      </c>
      <c r="I28" s="6"/>
    </row>
    <row r="29" spans="1:6" ht="12.75">
      <c r="A29" s="36" t="s">
        <v>45</v>
      </c>
      <c r="B29" s="6">
        <v>0</v>
      </c>
      <c r="C29" s="6">
        <v>0</v>
      </c>
      <c r="D29" s="6">
        <v>0</v>
      </c>
      <c r="E29" s="6">
        <v>0</v>
      </c>
      <c r="F29" s="6">
        <f t="shared" si="0"/>
        <v>0</v>
      </c>
    </row>
    <row r="30" spans="1:6" ht="12.75">
      <c r="A30" s="36" t="s">
        <v>46</v>
      </c>
      <c r="B30" s="6">
        <v>0</v>
      </c>
      <c r="C30" s="6">
        <v>0</v>
      </c>
      <c r="D30" s="6">
        <v>0</v>
      </c>
      <c r="E30" s="6">
        <v>0</v>
      </c>
      <c r="F30" s="6">
        <f t="shared" si="0"/>
        <v>0</v>
      </c>
    </row>
    <row r="31" spans="1:6" ht="12.75">
      <c r="A31" s="36" t="s">
        <v>47</v>
      </c>
      <c r="B31" s="6">
        <v>0</v>
      </c>
      <c r="C31" s="6">
        <v>0</v>
      </c>
      <c r="D31" s="6">
        <v>0</v>
      </c>
      <c r="E31" s="6">
        <v>0</v>
      </c>
      <c r="F31" s="6">
        <f t="shared" si="0"/>
        <v>0</v>
      </c>
    </row>
    <row r="32" spans="1:6" ht="12.75">
      <c r="A32" s="36" t="s">
        <v>48</v>
      </c>
      <c r="B32" s="6">
        <v>0</v>
      </c>
      <c r="C32" s="6">
        <v>0</v>
      </c>
      <c r="D32" s="6">
        <v>0</v>
      </c>
      <c r="E32" s="6">
        <v>0</v>
      </c>
      <c r="F32" s="6">
        <f t="shared" si="0"/>
        <v>0</v>
      </c>
    </row>
    <row r="33" spans="1:6" ht="12.75">
      <c r="A33" s="36" t="s">
        <v>49</v>
      </c>
      <c r="B33" s="6">
        <v>0</v>
      </c>
      <c r="C33" s="6">
        <v>0</v>
      </c>
      <c r="D33" s="6">
        <v>0</v>
      </c>
      <c r="E33" s="6">
        <v>0</v>
      </c>
      <c r="F33" s="6">
        <f t="shared" si="0"/>
        <v>0</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0</v>
      </c>
      <c r="E37" s="6">
        <v>0</v>
      </c>
      <c r="F37" s="6">
        <f t="shared" si="0"/>
        <v>0</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4654784.668182066</v>
      </c>
      <c r="C42" s="6">
        <v>4411839.876801472</v>
      </c>
      <c r="D42" s="6">
        <v>0</v>
      </c>
      <c r="E42" s="6">
        <v>0</v>
      </c>
      <c r="F42" s="6">
        <f t="shared" si="0"/>
        <v>9066624.544983538</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0</v>
      </c>
      <c r="E48" s="6">
        <v>0</v>
      </c>
      <c r="F48" s="6">
        <f t="shared" si="0"/>
        <v>0</v>
      </c>
    </row>
    <row r="49" spans="1:6" ht="12.75">
      <c r="A49" s="36" t="s">
        <v>65</v>
      </c>
      <c r="B49" s="6">
        <v>0</v>
      </c>
      <c r="C49" s="6">
        <v>0</v>
      </c>
      <c r="D49" s="6">
        <v>0</v>
      </c>
      <c r="E49" s="6">
        <v>0</v>
      </c>
      <c r="F49" s="6">
        <f t="shared" si="0"/>
        <v>0</v>
      </c>
    </row>
    <row r="50" spans="1:6" ht="12.75">
      <c r="A50" s="36" t="s">
        <v>66</v>
      </c>
      <c r="B50" s="6">
        <v>0</v>
      </c>
      <c r="C50" s="6">
        <v>0</v>
      </c>
      <c r="D50" s="6">
        <v>0</v>
      </c>
      <c r="E50" s="6">
        <v>0</v>
      </c>
      <c r="F50" s="6">
        <f t="shared" si="0"/>
        <v>0</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4654784.668182066</v>
      </c>
      <c r="C60" s="6">
        <f>SUM(C6:C58)</f>
        <v>4411839.876801472</v>
      </c>
      <c r="D60" s="6">
        <f>SUM(D6:D58)</f>
        <v>0</v>
      </c>
      <c r="E60" s="6">
        <f>SUM(E6:E58)</f>
        <v>0</v>
      </c>
      <c r="F60" s="6">
        <f>SUM(F6:F58)</f>
        <v>9066624.544983538</v>
      </c>
    </row>
  </sheetData>
  <mergeCells count="1">
    <mergeCell ref="B1:F1"/>
  </mergeCells>
  <printOptions horizontalCentered="1" verticalCentered="1"/>
  <pageMargins left="0.5" right="0.5" top="0" bottom="0" header="0.5" footer="0.5"/>
  <pageSetup fitToHeight="1" fitToWidth="1" horizontalDpi="600" verticalDpi="600" orientation="portrait" scale="75"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1.625" style="7" bestFit="1" customWidth="1"/>
    <col min="4" max="4" width="7.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238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1771.5155931042952</v>
      </c>
      <c r="C6" s="6">
        <v>381926.32739045186</v>
      </c>
      <c r="D6" s="6">
        <v>3.1893753577894968</v>
      </c>
      <c r="E6" s="6">
        <v>0</v>
      </c>
      <c r="F6" s="6">
        <f aca="true" t="shared" si="0" ref="F6:F53">SUM(B6:E6)</f>
        <v>383701.0323589139</v>
      </c>
      <c r="H6" s="7" t="s">
        <v>8</v>
      </c>
      <c r="I6" s="8" t="s">
        <v>0</v>
      </c>
    </row>
    <row r="7" spans="1:6" ht="12" customHeight="1">
      <c r="A7" s="36" t="s">
        <v>9</v>
      </c>
      <c r="B7" s="6">
        <v>710.1889434639646</v>
      </c>
      <c r="C7" s="6">
        <v>1844.1464618001369</v>
      </c>
      <c r="D7" s="6">
        <v>5.576441908660507</v>
      </c>
      <c r="E7" s="6">
        <v>0</v>
      </c>
      <c r="F7" s="6">
        <f t="shared" si="0"/>
        <v>2559.911847172762</v>
      </c>
    </row>
    <row r="8" spans="1:9" ht="12.75">
      <c r="A8" s="36" t="s">
        <v>10</v>
      </c>
      <c r="B8" s="6">
        <v>2290.1253419648033</v>
      </c>
      <c r="C8" s="6">
        <v>48453.478602802534</v>
      </c>
      <c r="D8" s="6">
        <v>19.546637161732693</v>
      </c>
      <c r="E8" s="6">
        <v>0</v>
      </c>
      <c r="F8" s="6">
        <f t="shared" si="0"/>
        <v>50763.15058192907</v>
      </c>
      <c r="H8" s="7" t="s">
        <v>0</v>
      </c>
      <c r="I8" s="8" t="s">
        <v>0</v>
      </c>
    </row>
    <row r="9" spans="1:9" ht="12.75">
      <c r="A9" s="36" t="s">
        <v>11</v>
      </c>
      <c r="B9" s="6">
        <v>2218.2965555476767</v>
      </c>
      <c r="C9" s="6">
        <v>13059.993620506833</v>
      </c>
      <c r="D9" s="6">
        <v>24.294585135691783</v>
      </c>
      <c r="E9" s="6">
        <v>0</v>
      </c>
      <c r="F9" s="6">
        <f t="shared" si="0"/>
        <v>15302.584761190203</v>
      </c>
      <c r="H9" s="7" t="s">
        <v>0</v>
      </c>
      <c r="I9" s="8" t="s">
        <v>0</v>
      </c>
    </row>
    <row r="10" spans="1:9" ht="12.75">
      <c r="A10" s="36" t="s">
        <v>12</v>
      </c>
      <c r="B10" s="6">
        <v>30698.226403617376</v>
      </c>
      <c r="C10" s="6">
        <v>247001.44970108452</v>
      </c>
      <c r="D10" s="6">
        <v>36.367419394168515</v>
      </c>
      <c r="E10" s="6">
        <v>0</v>
      </c>
      <c r="F10" s="6">
        <f t="shared" si="0"/>
        <v>277736.043524096</v>
      </c>
      <c r="H10" s="7" t="s">
        <v>13</v>
      </c>
      <c r="I10" s="8">
        <v>0</v>
      </c>
    </row>
    <row r="11" spans="1:6" ht="12.75">
      <c r="A11" s="36" t="s">
        <v>14</v>
      </c>
      <c r="B11" s="6">
        <v>0</v>
      </c>
      <c r="C11" s="6">
        <v>0</v>
      </c>
      <c r="D11" s="6">
        <v>0</v>
      </c>
      <c r="E11" s="6">
        <v>0</v>
      </c>
      <c r="F11" s="6">
        <f t="shared" si="0"/>
        <v>0</v>
      </c>
    </row>
    <row r="12" spans="1:8" ht="12.75">
      <c r="A12" s="36" t="s">
        <v>15</v>
      </c>
      <c r="B12" s="6">
        <v>8867.045089076277</v>
      </c>
      <c r="C12" s="6">
        <v>162531.64797701436</v>
      </c>
      <c r="D12" s="6">
        <v>4.43353310056933</v>
      </c>
      <c r="E12" s="6">
        <v>0</v>
      </c>
      <c r="F12" s="6">
        <f t="shared" si="0"/>
        <v>171403.1265991912</v>
      </c>
      <c r="H12" s="7" t="s">
        <v>16</v>
      </c>
    </row>
    <row r="13" spans="1:9" ht="12.75">
      <c r="A13" s="36" t="s">
        <v>17</v>
      </c>
      <c r="B13" s="6">
        <v>803.0730528086439</v>
      </c>
      <c r="C13" s="6">
        <v>29586.67386509545</v>
      </c>
      <c r="D13" s="6">
        <v>0.3519908771834425</v>
      </c>
      <c r="E13" s="6">
        <v>0</v>
      </c>
      <c r="F13" s="6">
        <f t="shared" si="0"/>
        <v>30390.098908781278</v>
      </c>
      <c r="H13" s="7" t="s">
        <v>18</v>
      </c>
      <c r="I13" s="8">
        <v>11499999</v>
      </c>
    </row>
    <row r="14" spans="1:9" ht="12.75">
      <c r="A14" s="36" t="s">
        <v>19</v>
      </c>
      <c r="B14" s="6">
        <v>0</v>
      </c>
      <c r="C14" s="6">
        <v>0</v>
      </c>
      <c r="D14" s="6">
        <v>0</v>
      </c>
      <c r="E14" s="6">
        <v>0</v>
      </c>
      <c r="F14" s="6">
        <f t="shared" si="0"/>
        <v>0</v>
      </c>
      <c r="H14" s="7" t="s">
        <v>20</v>
      </c>
      <c r="I14" s="8">
        <v>0</v>
      </c>
    </row>
    <row r="15" spans="1:9" ht="12.75">
      <c r="A15" s="36" t="s">
        <v>21</v>
      </c>
      <c r="B15" s="6">
        <v>11224.027144850588</v>
      </c>
      <c r="C15" s="6">
        <v>269598.8600719152</v>
      </c>
      <c r="D15" s="6">
        <v>55.618019340722974</v>
      </c>
      <c r="E15" s="6">
        <v>0</v>
      </c>
      <c r="F15" s="6">
        <f t="shared" si="0"/>
        <v>280878.5052361065</v>
      </c>
      <c r="H15" s="7" t="s">
        <v>22</v>
      </c>
      <c r="I15" s="8">
        <v>2898796.99</v>
      </c>
    </row>
    <row r="16" spans="1:6" ht="12.75">
      <c r="A16" s="36" t="s">
        <v>23</v>
      </c>
      <c r="B16" s="6">
        <v>10020.00690294323</v>
      </c>
      <c r="C16" s="6">
        <v>15406.73091591186</v>
      </c>
      <c r="D16" s="6">
        <v>11.80958330046847</v>
      </c>
      <c r="E16" s="6">
        <v>0</v>
      </c>
      <c r="F16" s="6">
        <f t="shared" si="0"/>
        <v>25438.54740215556</v>
      </c>
    </row>
    <row r="17" spans="1:8" ht="12.75">
      <c r="A17" s="36" t="s">
        <v>24</v>
      </c>
      <c r="B17" s="6">
        <v>654.3974649890868</v>
      </c>
      <c r="C17" s="6">
        <v>18082.866936658436</v>
      </c>
      <c r="D17" s="6">
        <v>0.18653811351458857</v>
      </c>
      <c r="E17" s="6">
        <v>0</v>
      </c>
      <c r="F17" s="6">
        <f t="shared" si="0"/>
        <v>18737.450939761038</v>
      </c>
      <c r="H17" s="7" t="s">
        <v>25</v>
      </c>
    </row>
    <row r="18" spans="1:9" ht="12.75">
      <c r="A18" s="36" t="s">
        <v>26</v>
      </c>
      <c r="B18" s="6">
        <v>342.86489753518464</v>
      </c>
      <c r="C18" s="6">
        <v>157885.1965592877</v>
      </c>
      <c r="D18" s="6">
        <v>0.4484449327209135</v>
      </c>
      <c r="E18" s="6">
        <v>0</v>
      </c>
      <c r="F18" s="6">
        <f t="shared" si="0"/>
        <v>158228.5099017556</v>
      </c>
      <c r="H18" s="7" t="s">
        <v>27</v>
      </c>
      <c r="I18" s="8">
        <v>0</v>
      </c>
    </row>
    <row r="19" spans="1:9" ht="12.75">
      <c r="A19" s="36" t="s">
        <v>28</v>
      </c>
      <c r="B19" s="6">
        <v>12689.888825672593</v>
      </c>
      <c r="C19" s="6">
        <v>624387.0128331749</v>
      </c>
      <c r="D19" s="6">
        <v>3187.711101353766</v>
      </c>
      <c r="E19" s="6">
        <v>0</v>
      </c>
      <c r="F19" s="6">
        <f t="shared" si="0"/>
        <v>640264.6127602012</v>
      </c>
      <c r="H19" s="7" t="s">
        <v>29</v>
      </c>
      <c r="I19" s="8">
        <v>0</v>
      </c>
    </row>
    <row r="20" spans="1:9" ht="12.75">
      <c r="A20" s="36" t="s">
        <v>30</v>
      </c>
      <c r="B20" s="6">
        <v>6660.632249297893</v>
      </c>
      <c r="C20" s="6">
        <v>1119553.3961300468</v>
      </c>
      <c r="D20" s="6">
        <v>194.20080228172068</v>
      </c>
      <c r="E20" s="6">
        <v>0</v>
      </c>
      <c r="F20" s="6">
        <f t="shared" si="0"/>
        <v>1126408.2291816263</v>
      </c>
      <c r="H20" s="7" t="s">
        <v>31</v>
      </c>
      <c r="I20" s="8" t="s">
        <v>0</v>
      </c>
    </row>
    <row r="21" spans="1:9" ht="12.75">
      <c r="A21" s="36" t="s">
        <v>32</v>
      </c>
      <c r="B21" s="6">
        <v>1879.2642419474578</v>
      </c>
      <c r="C21" s="6">
        <v>60622.76562778253</v>
      </c>
      <c r="D21" s="6">
        <v>4.514580466128567</v>
      </c>
      <c r="E21" s="6">
        <v>0</v>
      </c>
      <c r="F21" s="6">
        <f t="shared" si="0"/>
        <v>62506.54445019612</v>
      </c>
      <c r="H21" s="7" t="s">
        <v>33</v>
      </c>
      <c r="I21" s="8">
        <v>0</v>
      </c>
    </row>
    <row r="22" spans="1:9" ht="12.75">
      <c r="A22" s="36" t="s">
        <v>34</v>
      </c>
      <c r="B22" s="6">
        <v>1993.3768393079736</v>
      </c>
      <c r="C22" s="6">
        <v>15422.699827647013</v>
      </c>
      <c r="D22" s="6">
        <v>0.3976752146966327</v>
      </c>
      <c r="E22" s="6">
        <v>0</v>
      </c>
      <c r="F22" s="6">
        <f t="shared" si="0"/>
        <v>17416.47434216968</v>
      </c>
      <c r="H22" s="7" t="s">
        <v>35</v>
      </c>
      <c r="I22" s="8" t="s">
        <v>0</v>
      </c>
    </row>
    <row r="23" spans="1:9" ht="12.75">
      <c r="A23" s="36" t="s">
        <v>36</v>
      </c>
      <c r="B23" s="6">
        <v>1464.7396048752933</v>
      </c>
      <c r="C23" s="6">
        <v>28702.90955405223</v>
      </c>
      <c r="D23" s="6">
        <v>1.347648548197621</v>
      </c>
      <c r="E23" s="6">
        <v>0</v>
      </c>
      <c r="F23" s="6">
        <f t="shared" si="0"/>
        <v>30168.99680747572</v>
      </c>
      <c r="H23" s="7" t="s">
        <v>37</v>
      </c>
      <c r="I23" s="8">
        <v>0</v>
      </c>
    </row>
    <row r="24" spans="1:6" ht="12.75">
      <c r="A24" s="36" t="s">
        <v>38</v>
      </c>
      <c r="B24" s="6">
        <v>0</v>
      </c>
      <c r="C24" s="6">
        <v>0</v>
      </c>
      <c r="D24" s="6">
        <v>0</v>
      </c>
      <c r="E24" s="6">
        <v>0</v>
      </c>
      <c r="F24" s="6">
        <f t="shared" si="0"/>
        <v>0</v>
      </c>
    </row>
    <row r="25" spans="1:9" ht="12.75">
      <c r="A25" s="36" t="s">
        <v>39</v>
      </c>
      <c r="B25" s="6">
        <v>1409.7146960306716</v>
      </c>
      <c r="C25" s="6">
        <v>15823.067567400742</v>
      </c>
      <c r="D25" s="6">
        <v>0</v>
      </c>
      <c r="E25" s="6">
        <v>0</v>
      </c>
      <c r="F25" s="6">
        <f t="shared" si="0"/>
        <v>17232.782263431414</v>
      </c>
      <c r="H25" s="7" t="s">
        <v>40</v>
      </c>
      <c r="I25" s="8">
        <f>SUM(I10:I15)-SUM(I18:I23)</f>
        <v>14398795.99</v>
      </c>
    </row>
    <row r="26" spans="1:9" ht="12.75">
      <c r="A26" s="36" t="s">
        <v>41</v>
      </c>
      <c r="B26" s="6">
        <v>12514.195801827876</v>
      </c>
      <c r="C26" s="6">
        <v>25406.079085093937</v>
      </c>
      <c r="D26" s="6">
        <v>1.1619304048912475</v>
      </c>
      <c r="E26" s="6">
        <v>0</v>
      </c>
      <c r="F26" s="6">
        <f t="shared" si="0"/>
        <v>37921.43681732671</v>
      </c>
      <c r="H26" s="7" t="s">
        <v>42</v>
      </c>
      <c r="I26" s="8">
        <f>+F60</f>
        <v>14398795.99</v>
      </c>
    </row>
    <row r="27" spans="1:6" ht="12.75">
      <c r="A27" s="36" t="s">
        <v>43</v>
      </c>
      <c r="B27" s="6">
        <v>10821.698158423933</v>
      </c>
      <c r="C27" s="6">
        <v>107290.65023372536</v>
      </c>
      <c r="D27" s="6">
        <v>4.434966759139788</v>
      </c>
      <c r="E27" s="6">
        <v>0</v>
      </c>
      <c r="F27" s="6">
        <f t="shared" si="0"/>
        <v>118116.78335890843</v>
      </c>
    </row>
    <row r="28" spans="1:6" ht="12.75">
      <c r="A28" s="36" t="s">
        <v>44</v>
      </c>
      <c r="B28" s="6">
        <v>9295.821839247921</v>
      </c>
      <c r="C28" s="6">
        <v>122179.30192520436</v>
      </c>
      <c r="D28" s="6">
        <v>10.081177576169893</v>
      </c>
      <c r="E28" s="6">
        <v>0</v>
      </c>
      <c r="F28" s="6">
        <f t="shared" si="0"/>
        <v>131485.20494202847</v>
      </c>
    </row>
    <row r="29" spans="1:6" ht="12.75">
      <c r="A29" s="36" t="s">
        <v>45</v>
      </c>
      <c r="B29" s="6">
        <v>7936.756240223398</v>
      </c>
      <c r="C29" s="6">
        <v>1057946.6127250476</v>
      </c>
      <c r="D29" s="6">
        <v>4.044673916647506</v>
      </c>
      <c r="E29" s="6">
        <v>0</v>
      </c>
      <c r="F29" s="6">
        <f t="shared" si="0"/>
        <v>1065887.4136391876</v>
      </c>
    </row>
    <row r="30" spans="1:6" ht="12.75">
      <c r="A30" s="36" t="s">
        <v>46</v>
      </c>
      <c r="B30" s="6">
        <v>1522.6897528287452</v>
      </c>
      <c r="C30" s="6">
        <v>9322.64718392999</v>
      </c>
      <c r="D30" s="6">
        <v>6.040860112255511</v>
      </c>
      <c r="E30" s="6">
        <v>0</v>
      </c>
      <c r="F30" s="6">
        <f t="shared" si="0"/>
        <v>10851.377796870991</v>
      </c>
    </row>
    <row r="31" spans="1:6" ht="12.75">
      <c r="A31" s="36" t="s">
        <v>47</v>
      </c>
      <c r="B31" s="6">
        <v>3457.4994043003494</v>
      </c>
      <c r="C31" s="6">
        <v>77488.5346421618</v>
      </c>
      <c r="D31" s="6">
        <v>7.759769374331171</v>
      </c>
      <c r="E31" s="6">
        <v>0</v>
      </c>
      <c r="F31" s="6">
        <f t="shared" si="0"/>
        <v>80953.79381583649</v>
      </c>
    </row>
    <row r="32" spans="1:6" ht="12.75">
      <c r="A32" s="36" t="s">
        <v>48</v>
      </c>
      <c r="B32" s="6">
        <v>552.7942598485793</v>
      </c>
      <c r="C32" s="6">
        <v>27631.882974760843</v>
      </c>
      <c r="D32" s="6">
        <v>0</v>
      </c>
      <c r="E32" s="6">
        <v>0</v>
      </c>
      <c r="F32" s="6">
        <f t="shared" si="0"/>
        <v>28184.677234609422</v>
      </c>
    </row>
    <row r="33" spans="1:6" ht="12.75">
      <c r="A33" s="36" t="s">
        <v>49</v>
      </c>
      <c r="B33" s="6">
        <v>790.0363119149879</v>
      </c>
      <c r="C33" s="6">
        <v>397233.6970325176</v>
      </c>
      <c r="D33" s="6">
        <v>4.433076475404836</v>
      </c>
      <c r="E33" s="6">
        <v>0</v>
      </c>
      <c r="F33" s="6">
        <f t="shared" si="0"/>
        <v>398028.16642090795</v>
      </c>
    </row>
    <row r="34" spans="1:6" ht="12.75">
      <c r="A34" s="36" t="s">
        <v>50</v>
      </c>
      <c r="B34" s="6">
        <v>532.038923560417</v>
      </c>
      <c r="C34" s="6">
        <v>87548.9474955675</v>
      </c>
      <c r="D34" s="6">
        <v>6.306807517962401</v>
      </c>
      <c r="E34" s="6">
        <v>0</v>
      </c>
      <c r="F34" s="6">
        <f t="shared" si="0"/>
        <v>88087.29322664588</v>
      </c>
    </row>
    <row r="35" spans="1:6" ht="12.75">
      <c r="A35" s="36" t="s">
        <v>51</v>
      </c>
      <c r="B35" s="6">
        <v>3817.993664915934</v>
      </c>
      <c r="C35" s="6">
        <v>258828.5927289135</v>
      </c>
      <c r="D35" s="6">
        <v>1.3415084440498666</v>
      </c>
      <c r="E35" s="6">
        <v>0</v>
      </c>
      <c r="F35" s="6">
        <f t="shared" si="0"/>
        <v>262647.9279022735</v>
      </c>
    </row>
    <row r="36" spans="1:6" ht="12.75">
      <c r="A36" s="36" t="s">
        <v>52</v>
      </c>
      <c r="B36" s="6">
        <v>12714.935694021437</v>
      </c>
      <c r="C36" s="6">
        <v>143491.55295941775</v>
      </c>
      <c r="D36" s="6">
        <v>26.912779685090776</v>
      </c>
      <c r="E36" s="6">
        <v>0</v>
      </c>
      <c r="F36" s="6">
        <f t="shared" si="0"/>
        <v>156233.40143312427</v>
      </c>
    </row>
    <row r="37" spans="1:6" ht="12.75">
      <c r="A37" s="36" t="s">
        <v>53</v>
      </c>
      <c r="B37" s="6">
        <v>626.043748406277</v>
      </c>
      <c r="C37" s="6">
        <v>271332.43911724637</v>
      </c>
      <c r="D37" s="6">
        <v>1.6794833758233063</v>
      </c>
      <c r="E37" s="6">
        <v>0</v>
      </c>
      <c r="F37" s="6">
        <f t="shared" si="0"/>
        <v>271960.16234902845</v>
      </c>
    </row>
    <row r="38" spans="1:6" ht="12.75">
      <c r="A38" s="36" t="s">
        <v>54</v>
      </c>
      <c r="B38" s="6">
        <v>0</v>
      </c>
      <c r="C38" s="6">
        <v>0</v>
      </c>
      <c r="D38" s="6">
        <v>0</v>
      </c>
      <c r="E38" s="6">
        <v>0</v>
      </c>
      <c r="F38" s="6">
        <f t="shared" si="0"/>
        <v>0</v>
      </c>
    </row>
    <row r="39" spans="1:6" ht="12.75">
      <c r="A39" s="36" t="s">
        <v>55</v>
      </c>
      <c r="B39" s="6">
        <v>8561.354875268857</v>
      </c>
      <c r="C39" s="6">
        <v>118140.8452781108</v>
      </c>
      <c r="D39" s="6">
        <v>6.589143465807085</v>
      </c>
      <c r="E39" s="6">
        <v>0</v>
      </c>
      <c r="F39" s="6">
        <f t="shared" si="0"/>
        <v>126708.78929684547</v>
      </c>
    </row>
    <row r="40" spans="1:6" ht="12.75">
      <c r="A40" s="36" t="s">
        <v>56</v>
      </c>
      <c r="B40" s="6">
        <v>543.4830933864188</v>
      </c>
      <c r="C40" s="6">
        <v>19870.64100910457</v>
      </c>
      <c r="D40" s="6">
        <v>0</v>
      </c>
      <c r="E40" s="6">
        <v>0</v>
      </c>
      <c r="F40" s="6">
        <f t="shared" si="0"/>
        <v>20414.124102490987</v>
      </c>
    </row>
    <row r="41" spans="1:6" ht="12.75">
      <c r="A41" s="36" t="s">
        <v>57</v>
      </c>
      <c r="B41" s="6">
        <v>14045.14874795871</v>
      </c>
      <c r="C41" s="6">
        <v>198865.4402999903</v>
      </c>
      <c r="D41" s="6">
        <v>3.998725089260638</v>
      </c>
      <c r="E41" s="6">
        <v>0</v>
      </c>
      <c r="F41" s="6">
        <f t="shared" si="0"/>
        <v>212914.58777303828</v>
      </c>
    </row>
    <row r="42" spans="1:6" ht="12.75">
      <c r="A42" s="36" t="s">
        <v>58</v>
      </c>
      <c r="B42" s="6">
        <v>1005.6814591785854</v>
      </c>
      <c r="C42" s="6">
        <v>27855.314090162476</v>
      </c>
      <c r="D42" s="6">
        <v>11.25559945268061</v>
      </c>
      <c r="E42" s="6">
        <v>0</v>
      </c>
      <c r="F42" s="6">
        <f t="shared" si="0"/>
        <v>28872.25114879374</v>
      </c>
    </row>
    <row r="43" spans="1:6" ht="12.75">
      <c r="A43" s="36" t="s">
        <v>59</v>
      </c>
      <c r="B43" s="6">
        <v>2909.8104557378692</v>
      </c>
      <c r="C43" s="6">
        <v>56664.75795702723</v>
      </c>
      <c r="D43" s="6">
        <v>0.5346426521481178</v>
      </c>
      <c r="E43" s="6">
        <v>0</v>
      </c>
      <c r="F43" s="6">
        <f t="shared" si="0"/>
        <v>59575.10305541725</v>
      </c>
    </row>
    <row r="44" spans="1:6" ht="12.75">
      <c r="A44" s="36" t="s">
        <v>60</v>
      </c>
      <c r="B44" s="6">
        <v>13545.046510258124</v>
      </c>
      <c r="C44" s="6">
        <v>3788520.087994222</v>
      </c>
      <c r="D44" s="6">
        <v>14.940474731613396</v>
      </c>
      <c r="E44" s="6">
        <v>0</v>
      </c>
      <c r="F44" s="6">
        <f t="shared" si="0"/>
        <v>3802080.0749792117</v>
      </c>
    </row>
    <row r="45" spans="1:6" ht="12.75">
      <c r="A45" s="36" t="s">
        <v>61</v>
      </c>
      <c r="B45" s="6">
        <v>0</v>
      </c>
      <c r="C45" s="6">
        <v>0</v>
      </c>
      <c r="D45" s="6">
        <v>0</v>
      </c>
      <c r="E45" s="6">
        <v>0</v>
      </c>
      <c r="F45" s="6">
        <f t="shared" si="0"/>
        <v>0</v>
      </c>
    </row>
    <row r="46" spans="1:6" ht="12.75">
      <c r="A46" s="36" t="s">
        <v>62</v>
      </c>
      <c r="B46" s="6">
        <v>955.4655988975624</v>
      </c>
      <c r="C46" s="6">
        <v>209591.51541472174</v>
      </c>
      <c r="D46" s="6">
        <v>0.54976125401204</v>
      </c>
      <c r="E46" s="6">
        <v>0</v>
      </c>
      <c r="F46" s="6">
        <f t="shared" si="0"/>
        <v>210547.53077487333</v>
      </c>
    </row>
    <row r="47" spans="1:6" ht="12.75">
      <c r="A47" s="36" t="s">
        <v>63</v>
      </c>
      <c r="B47" s="6">
        <v>3843.461265652653</v>
      </c>
      <c r="C47" s="6">
        <v>666621.1393988776</v>
      </c>
      <c r="D47" s="6">
        <v>2.159565125050011</v>
      </c>
      <c r="E47" s="6">
        <v>0</v>
      </c>
      <c r="F47" s="6">
        <f t="shared" si="0"/>
        <v>670466.7602296553</v>
      </c>
    </row>
    <row r="48" spans="1:6" ht="12.75">
      <c r="A48" s="36" t="s">
        <v>64</v>
      </c>
      <c r="B48" s="6">
        <v>134.53925907216717</v>
      </c>
      <c r="C48" s="6">
        <v>9103.391622493124</v>
      </c>
      <c r="D48" s="6">
        <v>0.92551145853797</v>
      </c>
      <c r="E48" s="6">
        <v>0</v>
      </c>
      <c r="F48" s="6">
        <f t="shared" si="0"/>
        <v>9238.856393023829</v>
      </c>
    </row>
    <row r="49" spans="1:6" ht="12.75">
      <c r="A49" s="36" t="s">
        <v>65</v>
      </c>
      <c r="B49" s="6">
        <v>5247.319031471686</v>
      </c>
      <c r="C49" s="6">
        <v>55085.00622985918</v>
      </c>
      <c r="D49" s="6">
        <v>5.226121652330201</v>
      </c>
      <c r="E49" s="6">
        <v>0</v>
      </c>
      <c r="F49" s="6">
        <f t="shared" si="0"/>
        <v>60337.5513829832</v>
      </c>
    </row>
    <row r="50" spans="1:6" ht="12.75">
      <c r="A50" s="36" t="s">
        <v>66</v>
      </c>
      <c r="B50" s="6">
        <v>9996.170121298537</v>
      </c>
      <c r="C50" s="6">
        <v>128993.32999739861</v>
      </c>
      <c r="D50" s="6">
        <v>8.458037295343667</v>
      </c>
      <c r="E50" s="6">
        <v>0</v>
      </c>
      <c r="F50" s="6">
        <f t="shared" si="0"/>
        <v>138997.9581559925</v>
      </c>
    </row>
    <row r="51" spans="1:6" ht="12.75">
      <c r="A51" s="36" t="s">
        <v>67</v>
      </c>
      <c r="B51" s="6">
        <v>476.3071537527227</v>
      </c>
      <c r="C51" s="6">
        <v>35356.363057017785</v>
      </c>
      <c r="D51" s="6">
        <v>0</v>
      </c>
      <c r="E51" s="6">
        <v>0</v>
      </c>
      <c r="F51" s="6">
        <f t="shared" si="0"/>
        <v>35832.670210770506</v>
      </c>
    </row>
    <row r="52" spans="1:6" ht="12.75">
      <c r="A52" s="36" t="s">
        <v>68</v>
      </c>
      <c r="B52" s="6">
        <v>2308.5299034393333</v>
      </c>
      <c r="C52" s="6">
        <v>25984.592592339395</v>
      </c>
      <c r="D52" s="6">
        <v>4.68831154734395</v>
      </c>
      <c r="E52" s="6">
        <v>0</v>
      </c>
      <c r="F52" s="6">
        <f t="shared" si="0"/>
        <v>28297.81080732607</v>
      </c>
    </row>
    <row r="53" spans="1:6" ht="12.75">
      <c r="A53" s="36" t="s">
        <v>69</v>
      </c>
      <c r="B53" s="6">
        <v>37055.66974918031</v>
      </c>
      <c r="C53" s="6">
        <v>2298734.075719514</v>
      </c>
      <c r="D53" s="6">
        <v>817.5727125238299</v>
      </c>
      <c r="E53" s="6">
        <v>0</v>
      </c>
      <c r="F53" s="6">
        <f t="shared" si="0"/>
        <v>2336607.318181218</v>
      </c>
    </row>
    <row r="54" spans="1:6" ht="12.75">
      <c r="A54" s="36" t="s">
        <v>70</v>
      </c>
      <c r="B54" s="6">
        <v>2518.713270440163</v>
      </c>
      <c r="C54" s="6">
        <v>38984.631247345795</v>
      </c>
      <c r="D54" s="6">
        <v>2.337750962298632</v>
      </c>
      <c r="E54" s="6">
        <v>0</v>
      </c>
      <c r="F54" s="6">
        <f>SUM(B54:E54)</f>
        <v>41505.68226874825</v>
      </c>
    </row>
    <row r="55" spans="1:6" ht="12.75">
      <c r="A55" s="36" t="s">
        <v>71</v>
      </c>
      <c r="B55" s="6">
        <v>915.2623284220372</v>
      </c>
      <c r="C55" s="6">
        <v>47199.5841140091</v>
      </c>
      <c r="D55" s="6">
        <v>0.16667700548547756</v>
      </c>
      <c r="E55" s="6">
        <v>0</v>
      </c>
      <c r="F55" s="6">
        <f>SUM(B55:E55)</f>
        <v>48115.013119436626</v>
      </c>
    </row>
    <row r="56" spans="1:6" ht="12.75">
      <c r="A56" s="36" t="s">
        <v>72</v>
      </c>
      <c r="B56" s="6">
        <v>7133.35944046011</v>
      </c>
      <c r="C56" s="6">
        <v>588370.6831495187</v>
      </c>
      <c r="D56" s="6">
        <v>22.933792918217854</v>
      </c>
      <c r="E56" s="6">
        <v>0</v>
      </c>
      <c r="F56" s="6">
        <f>SUM(B56:E56)</f>
        <v>595526.976382897</v>
      </c>
    </row>
    <row r="57" spans="1:6" ht="12.75">
      <c r="A57" s="36" t="s">
        <v>73</v>
      </c>
      <c r="B57" s="6">
        <v>88.66311680980014</v>
      </c>
      <c r="C57" s="6">
        <v>13174.027817565431</v>
      </c>
      <c r="D57" s="6">
        <v>0</v>
      </c>
      <c r="E57" s="6">
        <v>0</v>
      </c>
      <c r="F57" s="6">
        <f>SUM(B57:E57)</f>
        <v>13262.69093437523</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271563.87302723853</v>
      </c>
      <c r="C60" s="6">
        <f>SUM(C6:C58)</f>
        <v>14122705.588735498</v>
      </c>
      <c r="D60" s="6">
        <f>SUM(D6:D58)</f>
        <v>4526.528237263457</v>
      </c>
      <c r="E60" s="6">
        <f>SUM(E6:E58)</f>
        <v>0</v>
      </c>
      <c r="F60" s="6">
        <f>SUM(F6:F58)</f>
        <v>14398795.99</v>
      </c>
    </row>
  </sheetData>
  <mergeCells count="1">
    <mergeCell ref="B1:F1"/>
  </mergeCells>
  <printOptions horizontalCentered="1" verticalCentered="1"/>
  <pageMargins left="0.5" right="0.5" top="0" bottom="0" header="0.5" footer="0.5"/>
  <pageSetup fitToHeight="1" fitToWidth="1" horizontalDpi="600" verticalDpi="600" orientation="portrait" scale="79"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1.625" style="7" bestFit="1" customWidth="1"/>
    <col min="4" max="4" width="6.375" style="7" bestFit="1" customWidth="1"/>
    <col min="5" max="5" width="14.50390625" style="7" bestFit="1" customWidth="1"/>
    <col min="6" max="6" width="11.003906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96</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21136.268075654214</v>
      </c>
      <c r="C6" s="6">
        <v>38.40385325020848</v>
      </c>
      <c r="D6" s="6">
        <v>0</v>
      </c>
      <c r="E6" s="6">
        <v>0</v>
      </c>
      <c r="F6" s="6">
        <f aca="true" t="shared" si="0" ref="F6:F21">SUM(B6:E6)</f>
        <v>21174.671928904423</v>
      </c>
      <c r="H6" s="7" t="s">
        <v>8</v>
      </c>
      <c r="I6" s="8" t="s">
        <v>0</v>
      </c>
    </row>
    <row r="7" spans="1:6" ht="12" customHeight="1">
      <c r="A7" s="36" t="s">
        <v>9</v>
      </c>
      <c r="B7" s="6">
        <v>0</v>
      </c>
      <c r="C7" s="6">
        <v>0</v>
      </c>
      <c r="D7" s="6">
        <v>0</v>
      </c>
      <c r="E7" s="6">
        <v>0</v>
      </c>
      <c r="F7" s="6">
        <f t="shared" si="0"/>
        <v>0</v>
      </c>
    </row>
    <row r="8" spans="1:9" ht="12.75">
      <c r="A8" s="36" t="s">
        <v>10</v>
      </c>
      <c r="B8" s="6">
        <v>12056.788665131242</v>
      </c>
      <c r="C8" s="6">
        <v>62.65891846086647</v>
      </c>
      <c r="D8" s="6">
        <v>0</v>
      </c>
      <c r="E8" s="6">
        <v>0</v>
      </c>
      <c r="F8" s="6">
        <f t="shared" si="0"/>
        <v>12119.447583592108</v>
      </c>
      <c r="H8" s="7" t="s">
        <v>0</v>
      </c>
      <c r="I8" s="8" t="s">
        <v>0</v>
      </c>
    </row>
    <row r="9" spans="1:9" ht="12.75">
      <c r="A9" s="36" t="s">
        <v>11</v>
      </c>
      <c r="B9" s="6">
        <v>4646.866243275226</v>
      </c>
      <c r="C9" s="6">
        <v>38.40385325020848</v>
      </c>
      <c r="D9" s="6">
        <v>0</v>
      </c>
      <c r="E9" s="6">
        <v>0</v>
      </c>
      <c r="F9" s="6">
        <f t="shared" si="0"/>
        <v>4685.270096525434</v>
      </c>
      <c r="H9" s="7" t="s">
        <v>0</v>
      </c>
      <c r="I9" s="8" t="s">
        <v>0</v>
      </c>
    </row>
    <row r="10" spans="1:9" ht="12.75">
      <c r="A10" s="36" t="s">
        <v>12</v>
      </c>
      <c r="B10" s="6">
        <v>92842.32586009611</v>
      </c>
      <c r="C10" s="6">
        <v>3205.7111186752973</v>
      </c>
      <c r="D10" s="6">
        <v>0</v>
      </c>
      <c r="E10" s="6">
        <v>0</v>
      </c>
      <c r="F10" s="6">
        <f t="shared" si="0"/>
        <v>96048.03697877142</v>
      </c>
      <c r="H10" s="7" t="s">
        <v>13</v>
      </c>
      <c r="I10" s="8">
        <v>629575000</v>
      </c>
    </row>
    <row r="11" spans="1:6" ht="12.75">
      <c r="A11" s="36" t="s">
        <v>14</v>
      </c>
      <c r="B11" s="6">
        <v>18134.70375583529</v>
      </c>
      <c r="C11" s="6">
        <v>2835.821374212763</v>
      </c>
      <c r="D11" s="6">
        <v>0</v>
      </c>
      <c r="E11" s="6">
        <v>0</v>
      </c>
      <c r="F11" s="6">
        <f t="shared" si="0"/>
        <v>20970.525130048052</v>
      </c>
    </row>
    <row r="12" spans="1:8" ht="12.75">
      <c r="A12" s="36" t="s">
        <v>15</v>
      </c>
      <c r="B12" s="6">
        <v>12481.252306317756</v>
      </c>
      <c r="C12" s="6">
        <v>121.27532605328994</v>
      </c>
      <c r="D12" s="6">
        <v>0</v>
      </c>
      <c r="E12" s="6">
        <v>0</v>
      </c>
      <c r="F12" s="6">
        <f t="shared" si="0"/>
        <v>12602.527632371046</v>
      </c>
      <c r="H12" s="7" t="s">
        <v>16</v>
      </c>
    </row>
    <row r="13" spans="1:9" ht="12.75">
      <c r="A13" s="36" t="s">
        <v>17</v>
      </c>
      <c r="B13" s="6">
        <v>10344.785312345633</v>
      </c>
      <c r="C13" s="6">
        <v>757.9707878330621</v>
      </c>
      <c r="D13" s="6">
        <v>0</v>
      </c>
      <c r="E13" s="6">
        <v>0</v>
      </c>
      <c r="F13" s="6">
        <f t="shared" si="0"/>
        <v>11102.756100178696</v>
      </c>
      <c r="H13" s="7" t="s">
        <v>18</v>
      </c>
      <c r="I13" s="8">
        <v>0</v>
      </c>
    </row>
    <row r="14" spans="1:9" ht="12.75">
      <c r="A14" s="36" t="s">
        <v>19</v>
      </c>
      <c r="B14" s="6">
        <v>5249.200362673232</v>
      </c>
      <c r="C14" s="6">
        <v>489.14381508160267</v>
      </c>
      <c r="D14" s="6">
        <v>0</v>
      </c>
      <c r="E14" s="6">
        <v>0</v>
      </c>
      <c r="F14" s="6">
        <f t="shared" si="0"/>
        <v>5738.344177754835</v>
      </c>
      <c r="H14" s="7" t="s">
        <v>20</v>
      </c>
      <c r="I14" s="8">
        <v>0</v>
      </c>
    </row>
    <row r="15" spans="1:9" ht="12.75">
      <c r="A15" s="36" t="s">
        <v>21</v>
      </c>
      <c r="B15" s="6">
        <v>86503.6688183775</v>
      </c>
      <c r="C15" s="6">
        <v>7510.985193567091</v>
      </c>
      <c r="D15" s="6">
        <v>0</v>
      </c>
      <c r="E15" s="6">
        <v>0</v>
      </c>
      <c r="F15" s="6">
        <f t="shared" si="0"/>
        <v>94014.65401194459</v>
      </c>
      <c r="H15" s="7" t="s">
        <v>22</v>
      </c>
      <c r="I15" s="8">
        <v>1272531.89</v>
      </c>
    </row>
    <row r="16" spans="1:6" ht="12.75">
      <c r="A16" s="36" t="s">
        <v>23</v>
      </c>
      <c r="B16" s="6">
        <v>17433.32812016043</v>
      </c>
      <c r="C16" s="6">
        <v>477.0162824762738</v>
      </c>
      <c r="D16" s="6">
        <v>0</v>
      </c>
      <c r="E16" s="6">
        <v>1190.519450756463</v>
      </c>
      <c r="F16" s="6">
        <f t="shared" si="0"/>
        <v>19100.863853393166</v>
      </c>
    </row>
    <row r="17" spans="1:8" ht="12.75">
      <c r="A17" s="36" t="s">
        <v>24</v>
      </c>
      <c r="B17" s="6">
        <v>0</v>
      </c>
      <c r="C17" s="6">
        <v>0</v>
      </c>
      <c r="D17" s="6">
        <v>0</v>
      </c>
      <c r="E17" s="6">
        <v>0</v>
      </c>
      <c r="F17" s="6">
        <f t="shared" si="0"/>
        <v>0</v>
      </c>
      <c r="H17" s="7" t="s">
        <v>25</v>
      </c>
    </row>
    <row r="18" spans="1:9" ht="12.75">
      <c r="A18" s="36" t="s">
        <v>26</v>
      </c>
      <c r="B18" s="6">
        <v>442.6549400945082</v>
      </c>
      <c r="C18" s="6">
        <v>0</v>
      </c>
      <c r="D18" s="6">
        <v>0</v>
      </c>
      <c r="E18" s="6">
        <v>0</v>
      </c>
      <c r="F18" s="6">
        <f t="shared" si="0"/>
        <v>442.6549400945082</v>
      </c>
      <c r="H18" s="7" t="s">
        <v>27</v>
      </c>
      <c r="I18" s="8">
        <v>629575000</v>
      </c>
    </row>
    <row r="19" spans="1:9" ht="12.75">
      <c r="A19" s="36" t="s">
        <v>28</v>
      </c>
      <c r="B19" s="6">
        <v>75461.55038122545</v>
      </c>
      <c r="C19" s="6">
        <v>6502.378731890562</v>
      </c>
      <c r="D19" s="6">
        <v>0</v>
      </c>
      <c r="E19" s="6">
        <v>359.7834672914268</v>
      </c>
      <c r="F19" s="6">
        <f t="shared" si="0"/>
        <v>82323.71258040745</v>
      </c>
      <c r="H19" s="7" t="s">
        <v>29</v>
      </c>
      <c r="I19" s="8">
        <v>0</v>
      </c>
    </row>
    <row r="20" spans="1:9" ht="12.75">
      <c r="A20" s="36" t="s">
        <v>30</v>
      </c>
      <c r="B20" s="6">
        <v>9873.832796172022</v>
      </c>
      <c r="C20" s="6">
        <v>1873.7037875233293</v>
      </c>
      <c r="D20" s="6">
        <v>0</v>
      </c>
      <c r="E20" s="6">
        <v>0</v>
      </c>
      <c r="F20" s="6">
        <f t="shared" si="0"/>
        <v>11747.536583695352</v>
      </c>
      <c r="H20" s="7" t="s">
        <v>31</v>
      </c>
      <c r="I20" s="8" t="s">
        <v>0</v>
      </c>
    </row>
    <row r="21" spans="1:9" ht="12.75">
      <c r="A21" s="36" t="s">
        <v>32</v>
      </c>
      <c r="B21" s="6">
        <v>1412.8575485208278</v>
      </c>
      <c r="C21" s="6">
        <v>175.8492227772704</v>
      </c>
      <c r="D21" s="6">
        <v>0</v>
      </c>
      <c r="E21" s="6">
        <v>0</v>
      </c>
      <c r="F21" s="6">
        <f t="shared" si="0"/>
        <v>1588.7067712980981</v>
      </c>
      <c r="H21" s="7" t="s">
        <v>33</v>
      </c>
      <c r="I21" s="8">
        <v>0</v>
      </c>
    </row>
    <row r="22" spans="1:9" ht="12.75">
      <c r="A22" s="36" t="s">
        <v>34</v>
      </c>
      <c r="B22" s="6">
        <v>4527.612172656159</v>
      </c>
      <c r="C22" s="6">
        <v>10.106277171107497</v>
      </c>
      <c r="D22" s="6">
        <v>0</v>
      </c>
      <c r="E22" s="6">
        <v>0</v>
      </c>
      <c r="F22" s="6">
        <f aca="true" t="shared" si="1" ref="F22:F37">SUM(B22:E22)</f>
        <v>4537.718449827266</v>
      </c>
      <c r="H22" s="7" t="s">
        <v>35</v>
      </c>
      <c r="I22" s="8" t="s">
        <v>0</v>
      </c>
    </row>
    <row r="23" spans="1:9" ht="12.75">
      <c r="A23" s="36" t="s">
        <v>36</v>
      </c>
      <c r="B23" s="6">
        <v>24447.08447690903</v>
      </c>
      <c r="C23" s="6">
        <v>3395.7091294921183</v>
      </c>
      <c r="D23" s="6">
        <v>0</v>
      </c>
      <c r="E23" s="6">
        <v>0</v>
      </c>
      <c r="F23" s="6">
        <f t="shared" si="1"/>
        <v>27842.79360640115</v>
      </c>
      <c r="H23" s="7" t="s">
        <v>37</v>
      </c>
      <c r="I23" s="8">
        <v>0</v>
      </c>
    </row>
    <row r="24" spans="1:6" ht="12.75">
      <c r="A24" s="36" t="s">
        <v>38</v>
      </c>
      <c r="B24" s="6">
        <v>1942.4264722868606</v>
      </c>
      <c r="C24" s="6">
        <v>0</v>
      </c>
      <c r="D24" s="6">
        <v>0</v>
      </c>
      <c r="E24" s="6">
        <v>0</v>
      </c>
      <c r="F24" s="6">
        <f t="shared" si="1"/>
        <v>1942.4264722868606</v>
      </c>
    </row>
    <row r="25" spans="1:9" ht="12.75">
      <c r="A25" s="36" t="s">
        <v>39</v>
      </c>
      <c r="B25" s="6">
        <v>6496.314965587897</v>
      </c>
      <c r="C25" s="6">
        <v>5133.988802922607</v>
      </c>
      <c r="D25" s="6">
        <v>0</v>
      </c>
      <c r="E25" s="6">
        <v>0</v>
      </c>
      <c r="F25" s="6">
        <f t="shared" si="1"/>
        <v>11630.303768510505</v>
      </c>
      <c r="H25" s="7" t="s">
        <v>40</v>
      </c>
      <c r="I25" s="8">
        <f>SUM(I10:I15)-SUM(I18:I23)</f>
        <v>1272531.8899999857</v>
      </c>
    </row>
    <row r="26" spans="1:9" ht="12.75">
      <c r="A26" s="36" t="s">
        <v>41</v>
      </c>
      <c r="B26" s="6">
        <v>29965.11181233372</v>
      </c>
      <c r="C26" s="6">
        <v>691.2693585037526</v>
      </c>
      <c r="D26" s="6">
        <v>0</v>
      </c>
      <c r="E26" s="6">
        <v>0</v>
      </c>
      <c r="F26" s="6">
        <f t="shared" si="1"/>
        <v>30656.38117083747</v>
      </c>
      <c r="H26" s="7" t="s">
        <v>42</v>
      </c>
      <c r="I26" s="8">
        <f>+F60</f>
        <v>1272531.8900000001</v>
      </c>
    </row>
    <row r="27" spans="1:6" ht="12.75">
      <c r="A27" s="36" t="s">
        <v>43</v>
      </c>
      <c r="B27" s="6">
        <v>69426.08165464005</v>
      </c>
      <c r="C27" s="6">
        <v>2569.0156568955254</v>
      </c>
      <c r="D27" s="6">
        <v>0</v>
      </c>
      <c r="E27" s="6">
        <v>0</v>
      </c>
      <c r="F27" s="6">
        <f t="shared" si="1"/>
        <v>71995.09731153557</v>
      </c>
    </row>
    <row r="28" spans="1:6" ht="12.75">
      <c r="A28" s="36" t="s">
        <v>44</v>
      </c>
      <c r="B28" s="6">
        <v>20006.386287924397</v>
      </c>
      <c r="C28" s="6">
        <v>1479.5589778501371</v>
      </c>
      <c r="D28" s="6">
        <v>0</v>
      </c>
      <c r="E28" s="6">
        <v>745.843255227733</v>
      </c>
      <c r="F28" s="6">
        <f t="shared" si="1"/>
        <v>22231.78852100227</v>
      </c>
    </row>
    <row r="29" spans="1:6" ht="12.75">
      <c r="A29" s="36" t="s">
        <v>45</v>
      </c>
      <c r="B29" s="6">
        <v>5192.605210515031</v>
      </c>
      <c r="C29" s="6">
        <v>68.72268476353096</v>
      </c>
      <c r="D29" s="6">
        <v>0</v>
      </c>
      <c r="E29" s="6">
        <v>0</v>
      </c>
      <c r="F29" s="6">
        <f t="shared" si="1"/>
        <v>5261.327895278562</v>
      </c>
    </row>
    <row r="30" spans="1:6" ht="12.75">
      <c r="A30" s="36" t="s">
        <v>46</v>
      </c>
      <c r="B30" s="6">
        <v>1716.0458636540525</v>
      </c>
      <c r="C30" s="6">
        <v>0</v>
      </c>
      <c r="D30" s="6">
        <v>0</v>
      </c>
      <c r="E30" s="6">
        <v>0</v>
      </c>
      <c r="F30" s="6">
        <f t="shared" si="1"/>
        <v>1716.0458636540525</v>
      </c>
    </row>
    <row r="31" spans="1:6" ht="12.75">
      <c r="A31" s="36" t="s">
        <v>47</v>
      </c>
      <c r="B31" s="6">
        <v>7442.262508803559</v>
      </c>
      <c r="C31" s="6">
        <v>268.8269727514594</v>
      </c>
      <c r="D31" s="6">
        <v>0</v>
      </c>
      <c r="E31" s="6">
        <v>0</v>
      </c>
      <c r="F31" s="6">
        <f t="shared" si="1"/>
        <v>7711.089481555018</v>
      </c>
    </row>
    <row r="32" spans="1:6" ht="12.75">
      <c r="A32" s="36" t="s">
        <v>48</v>
      </c>
      <c r="B32" s="6">
        <v>582.1215650557917</v>
      </c>
      <c r="C32" s="6">
        <v>0</v>
      </c>
      <c r="D32" s="6">
        <v>0</v>
      </c>
      <c r="E32" s="6">
        <v>0</v>
      </c>
      <c r="F32" s="6">
        <f t="shared" si="1"/>
        <v>582.1215650557917</v>
      </c>
    </row>
    <row r="33" spans="1:6" ht="12.75">
      <c r="A33" s="36" t="s">
        <v>49</v>
      </c>
      <c r="B33" s="6">
        <v>1380.5174615732838</v>
      </c>
      <c r="C33" s="6">
        <v>0</v>
      </c>
      <c r="D33" s="6">
        <v>0</v>
      </c>
      <c r="E33" s="6">
        <v>0</v>
      </c>
      <c r="F33" s="6">
        <f t="shared" si="1"/>
        <v>1380.5174615732838</v>
      </c>
    </row>
    <row r="34" spans="1:6" ht="12.75">
      <c r="A34" s="36" t="s">
        <v>50</v>
      </c>
      <c r="B34" s="6">
        <v>1891.8950864313226</v>
      </c>
      <c r="C34" s="6">
        <v>0</v>
      </c>
      <c r="D34" s="6">
        <v>0</v>
      </c>
      <c r="E34" s="6">
        <v>0</v>
      </c>
      <c r="F34" s="6">
        <f t="shared" si="1"/>
        <v>1891.8950864313226</v>
      </c>
    </row>
    <row r="35" spans="1:6" ht="12.75">
      <c r="A35" s="36" t="s">
        <v>51</v>
      </c>
      <c r="B35" s="6">
        <v>9380.646470221976</v>
      </c>
      <c r="C35" s="6">
        <v>284.9970162252314</v>
      </c>
      <c r="D35" s="6">
        <v>0</v>
      </c>
      <c r="E35" s="6">
        <v>0</v>
      </c>
      <c r="F35" s="6">
        <f t="shared" si="1"/>
        <v>9665.643486447208</v>
      </c>
    </row>
    <row r="36" spans="1:6" ht="12.75">
      <c r="A36" s="36" t="s">
        <v>52</v>
      </c>
      <c r="B36" s="6">
        <v>75983.0342832546</v>
      </c>
      <c r="C36" s="6">
        <v>4972.288368184887</v>
      </c>
      <c r="D36" s="6">
        <v>0</v>
      </c>
      <c r="E36" s="6">
        <v>2629.6533199221703</v>
      </c>
      <c r="F36" s="6">
        <f t="shared" si="1"/>
        <v>83584.97597136167</v>
      </c>
    </row>
    <row r="37" spans="1:6" ht="12.75">
      <c r="A37" s="36" t="s">
        <v>53</v>
      </c>
      <c r="B37" s="6">
        <v>1093.499189913831</v>
      </c>
      <c r="C37" s="6">
        <v>0</v>
      </c>
      <c r="D37" s="6">
        <v>0</v>
      </c>
      <c r="E37" s="6">
        <v>0</v>
      </c>
      <c r="F37" s="6">
        <f t="shared" si="1"/>
        <v>1093.499189913831</v>
      </c>
    </row>
    <row r="38" spans="1:6" ht="12.75">
      <c r="A38" s="36" t="s">
        <v>54</v>
      </c>
      <c r="B38" s="6">
        <v>65878.77836758133</v>
      </c>
      <c r="C38" s="6">
        <v>8216.403340110393</v>
      </c>
      <c r="D38" s="6">
        <v>0</v>
      </c>
      <c r="E38" s="6">
        <v>2617.525787316841</v>
      </c>
      <c r="F38" s="6">
        <f aca="true" t="shared" si="2" ref="F38:F53">SUM(B38:E38)</f>
        <v>76712.70749500857</v>
      </c>
    </row>
    <row r="39" spans="1:6" ht="12.75">
      <c r="A39" s="36" t="s">
        <v>55</v>
      </c>
      <c r="B39" s="6">
        <v>27958.00516615177</v>
      </c>
      <c r="C39" s="6">
        <v>24420.80815626415</v>
      </c>
      <c r="D39" s="6">
        <v>0</v>
      </c>
      <c r="E39" s="6">
        <v>3357.3052762419093</v>
      </c>
      <c r="F39" s="6">
        <f t="shared" si="2"/>
        <v>55736.11859865783</v>
      </c>
    </row>
    <row r="40" spans="1:6" ht="12.75">
      <c r="A40" s="36" t="s">
        <v>56</v>
      </c>
      <c r="B40" s="6">
        <v>147.55164669816944</v>
      </c>
      <c r="C40" s="6">
        <v>0</v>
      </c>
      <c r="D40" s="6">
        <v>0</v>
      </c>
      <c r="E40" s="6">
        <v>0</v>
      </c>
      <c r="F40" s="6">
        <f t="shared" si="2"/>
        <v>147.55164669816944</v>
      </c>
    </row>
    <row r="41" spans="1:6" ht="12.75">
      <c r="A41" s="36" t="s">
        <v>57</v>
      </c>
      <c r="B41" s="6">
        <v>39416.50222275345</v>
      </c>
      <c r="C41" s="6">
        <v>428.5061520549578</v>
      </c>
      <c r="D41" s="6">
        <v>0</v>
      </c>
      <c r="E41" s="6">
        <v>3688.791167454235</v>
      </c>
      <c r="F41" s="6">
        <f t="shared" si="2"/>
        <v>43533.79954226264</v>
      </c>
    </row>
    <row r="42" spans="1:6" ht="12.75">
      <c r="A42" s="36" t="s">
        <v>58</v>
      </c>
      <c r="B42" s="6">
        <v>3193.583586069968</v>
      </c>
      <c r="C42" s="6">
        <v>6.063766302664496</v>
      </c>
      <c r="D42" s="6">
        <v>0</v>
      </c>
      <c r="E42" s="6">
        <v>0</v>
      </c>
      <c r="F42" s="6">
        <f t="shared" si="2"/>
        <v>3199.6473523726327</v>
      </c>
    </row>
    <row r="43" spans="1:6" ht="12.75">
      <c r="A43" s="36" t="s">
        <v>59</v>
      </c>
      <c r="B43" s="6">
        <v>3508.8994338085217</v>
      </c>
      <c r="C43" s="6">
        <v>0</v>
      </c>
      <c r="D43" s="6">
        <v>0</v>
      </c>
      <c r="E43" s="6">
        <v>0</v>
      </c>
      <c r="F43" s="6">
        <f t="shared" si="2"/>
        <v>3508.8994338085217</v>
      </c>
    </row>
    <row r="44" spans="1:6" ht="12.75">
      <c r="A44" s="36" t="s">
        <v>60</v>
      </c>
      <c r="B44" s="6">
        <v>213842.76117433194</v>
      </c>
      <c r="C44" s="6">
        <v>22074.13059713299</v>
      </c>
      <c r="D44" s="6">
        <v>0</v>
      </c>
      <c r="E44" s="6">
        <v>13400.92352888854</v>
      </c>
      <c r="F44" s="6">
        <f t="shared" si="2"/>
        <v>249317.81530035345</v>
      </c>
    </row>
    <row r="45" spans="1:6" ht="12.75">
      <c r="A45" s="36" t="s">
        <v>61</v>
      </c>
      <c r="B45" s="6">
        <v>0</v>
      </c>
      <c r="C45" s="6">
        <v>0</v>
      </c>
      <c r="D45" s="6">
        <v>0</v>
      </c>
      <c r="E45" s="6">
        <v>0</v>
      </c>
      <c r="F45" s="6">
        <f t="shared" si="2"/>
        <v>0</v>
      </c>
    </row>
    <row r="46" spans="1:6" ht="12.75">
      <c r="A46" s="36" t="s">
        <v>62</v>
      </c>
      <c r="B46" s="6">
        <v>9437.24162238018</v>
      </c>
      <c r="C46" s="6">
        <v>208.1893097248144</v>
      </c>
      <c r="D46" s="6">
        <v>0</v>
      </c>
      <c r="E46" s="6">
        <v>0</v>
      </c>
      <c r="F46" s="6">
        <f t="shared" si="2"/>
        <v>9645.430932104993</v>
      </c>
    </row>
    <row r="47" spans="1:6" ht="12.75">
      <c r="A47" s="36" t="s">
        <v>63</v>
      </c>
      <c r="B47" s="6">
        <v>14199.319425406027</v>
      </c>
      <c r="C47" s="6">
        <v>274.8907390541238</v>
      </c>
      <c r="D47" s="6">
        <v>0</v>
      </c>
      <c r="E47" s="6">
        <v>0</v>
      </c>
      <c r="F47" s="6">
        <f t="shared" si="2"/>
        <v>14474.210164460152</v>
      </c>
    </row>
    <row r="48" spans="1:6" ht="12.75">
      <c r="A48" s="36" t="s">
        <v>64</v>
      </c>
      <c r="B48" s="6">
        <v>171.8067119088274</v>
      </c>
      <c r="C48" s="6">
        <v>0</v>
      </c>
      <c r="D48" s="6">
        <v>0</v>
      </c>
      <c r="E48" s="6">
        <v>0</v>
      </c>
      <c r="F48" s="6">
        <f t="shared" si="2"/>
        <v>171.8067119088274</v>
      </c>
    </row>
    <row r="49" spans="1:6" ht="12.75">
      <c r="A49" s="36" t="s">
        <v>65</v>
      </c>
      <c r="B49" s="6">
        <v>55550.16309870946</v>
      </c>
      <c r="C49" s="6">
        <v>10532.762067728232</v>
      </c>
      <c r="D49" s="6">
        <v>0</v>
      </c>
      <c r="E49" s="6">
        <v>0</v>
      </c>
      <c r="F49" s="6">
        <f t="shared" si="2"/>
        <v>66082.9251664377</v>
      </c>
    </row>
    <row r="50" spans="1:6" ht="12.75">
      <c r="A50" s="36" t="s">
        <v>66</v>
      </c>
      <c r="B50" s="6">
        <v>22308.596227502683</v>
      </c>
      <c r="C50" s="6">
        <v>276.9119944883454</v>
      </c>
      <c r="D50" s="6">
        <v>0</v>
      </c>
      <c r="E50" s="6">
        <v>0</v>
      </c>
      <c r="F50" s="6">
        <f t="shared" si="2"/>
        <v>22585.50822199103</v>
      </c>
    </row>
    <row r="51" spans="1:6" ht="12.75">
      <c r="A51" s="36" t="s">
        <v>67</v>
      </c>
      <c r="B51" s="6">
        <v>717.5456791486321</v>
      </c>
      <c r="C51" s="6">
        <v>0</v>
      </c>
      <c r="D51" s="6">
        <v>0</v>
      </c>
      <c r="E51" s="6">
        <v>0</v>
      </c>
      <c r="F51" s="6">
        <f t="shared" si="2"/>
        <v>717.5456791486321</v>
      </c>
    </row>
    <row r="52" spans="1:6" ht="12.75">
      <c r="A52" s="36" t="s">
        <v>68</v>
      </c>
      <c r="B52" s="6">
        <v>1420.9425702577137</v>
      </c>
      <c r="C52" s="6">
        <v>0</v>
      </c>
      <c r="D52" s="6">
        <v>0</v>
      </c>
      <c r="E52" s="6">
        <v>0</v>
      </c>
      <c r="F52" s="6">
        <f t="shared" si="2"/>
        <v>1420.9425702577137</v>
      </c>
    </row>
    <row r="53" spans="1:6" ht="12.75">
      <c r="A53" s="36" t="s">
        <v>69</v>
      </c>
      <c r="B53" s="6">
        <v>25027.1847865306</v>
      </c>
      <c r="C53" s="6">
        <v>1386.5812278759483</v>
      </c>
      <c r="D53" s="6">
        <v>0</v>
      </c>
      <c r="E53" s="6">
        <v>0</v>
      </c>
      <c r="F53" s="6">
        <f t="shared" si="2"/>
        <v>26413.76601440655</v>
      </c>
    </row>
    <row r="54" spans="1:6" ht="12.75">
      <c r="A54" s="36" t="s">
        <v>70</v>
      </c>
      <c r="B54" s="6">
        <v>10807.652806782356</v>
      </c>
      <c r="C54" s="6">
        <v>2981.351765476711</v>
      </c>
      <c r="D54" s="6">
        <v>0</v>
      </c>
      <c r="E54" s="6">
        <v>0</v>
      </c>
      <c r="F54" s="6">
        <f>SUM(B54:E54)</f>
        <v>13789.004572259068</v>
      </c>
    </row>
    <row r="55" spans="1:6" ht="12.75">
      <c r="A55" s="36" t="s">
        <v>71</v>
      </c>
      <c r="B55" s="6">
        <v>3280.4975697414925</v>
      </c>
      <c r="C55" s="6">
        <v>0</v>
      </c>
      <c r="D55" s="6">
        <v>0</v>
      </c>
      <c r="E55" s="6">
        <v>0</v>
      </c>
      <c r="F55" s="6">
        <f>SUM(B55:E55)</f>
        <v>3280.4975697414925</v>
      </c>
    </row>
    <row r="56" spans="1:6" ht="12.75">
      <c r="A56" s="36" t="s">
        <v>72</v>
      </c>
      <c r="B56" s="6">
        <v>4361.869227049994</v>
      </c>
      <c r="C56" s="6">
        <v>48.51013042131598</v>
      </c>
      <c r="D56" s="6">
        <v>0</v>
      </c>
      <c r="E56" s="6">
        <v>0</v>
      </c>
      <c r="F56" s="6">
        <f>SUM(B56:E56)</f>
        <v>4410.37935747131</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1130722.629990454</v>
      </c>
      <c r="C60" s="6">
        <f>SUM(C6:C58)</f>
        <v>113818.91475644681</v>
      </c>
      <c r="D60" s="6">
        <f>SUM(D6:D58)</f>
        <v>0</v>
      </c>
      <c r="E60" s="6">
        <f>SUM(E6:E58)</f>
        <v>27990.345253099316</v>
      </c>
      <c r="F60" s="6">
        <f>SUM(F6:F58)</f>
        <v>1272531.8900000001</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50390625" style="7" bestFit="1" customWidth="1"/>
    <col min="3" max="3" width="11.625" style="7" bestFit="1" customWidth="1"/>
    <col min="4" max="4" width="6.375" style="7" bestFit="1" customWidth="1"/>
    <col min="5" max="5" width="14.50390625" style="7" bestFit="1" customWidth="1"/>
    <col min="6" max="6" width="11.50390625" style="7" bestFit="1" customWidth="1"/>
    <col min="7" max="7" width="2.625" style="7" customWidth="1"/>
    <col min="8" max="8" width="28.125" style="7" bestFit="1" customWidth="1"/>
    <col min="9" max="9" width="11.50390625" style="8" bestFit="1" customWidth="1"/>
    <col min="10" max="16384" width="10.625" style="7" customWidth="1"/>
  </cols>
  <sheetData>
    <row r="1" spans="1:6" ht="12.75">
      <c r="A1"/>
      <c r="B1" s="122" t="s">
        <v>239</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500.6633154714018</v>
      </c>
      <c r="C6" s="6">
        <v>31.629014034408158</v>
      </c>
      <c r="D6" s="6">
        <v>0</v>
      </c>
      <c r="E6" s="6">
        <v>0</v>
      </c>
      <c r="F6" s="6">
        <f aca="true" t="shared" si="0" ref="F6:F53">SUM(B6:E6)</f>
        <v>532.2923295058099</v>
      </c>
      <c r="H6" s="7" t="s">
        <v>8</v>
      </c>
      <c r="I6" s="8" t="s">
        <v>0</v>
      </c>
    </row>
    <row r="7" spans="1:6" ht="12" customHeight="1">
      <c r="A7" s="36" t="s">
        <v>9</v>
      </c>
      <c r="B7" s="6">
        <v>60.721811372747425</v>
      </c>
      <c r="C7" s="6">
        <v>8.829712773300535</v>
      </c>
      <c r="D7" s="6">
        <v>0</v>
      </c>
      <c r="E7" s="6">
        <v>0</v>
      </c>
      <c r="F7" s="6">
        <f t="shared" si="0"/>
        <v>69.55152414604797</v>
      </c>
    </row>
    <row r="8" spans="1:9" ht="12.75">
      <c r="A8" s="36" t="s">
        <v>10</v>
      </c>
      <c r="B8" s="6">
        <v>2032.101479043009</v>
      </c>
      <c r="C8" s="6">
        <v>136.25812884865866</v>
      </c>
      <c r="D8" s="6">
        <v>0</v>
      </c>
      <c r="E8" s="6">
        <v>0</v>
      </c>
      <c r="F8" s="6">
        <f t="shared" si="0"/>
        <v>2168.3596078916676</v>
      </c>
      <c r="H8" s="7" t="s">
        <v>0</v>
      </c>
      <c r="I8" s="8" t="s">
        <v>0</v>
      </c>
    </row>
    <row r="9" spans="1:9" ht="12.75">
      <c r="A9" s="36" t="s">
        <v>11</v>
      </c>
      <c r="B9" s="6">
        <v>415.07825886621004</v>
      </c>
      <c r="C9" s="6">
        <v>9.713627240169004</v>
      </c>
      <c r="D9" s="6">
        <v>0</v>
      </c>
      <c r="E9" s="6">
        <v>0</v>
      </c>
      <c r="F9" s="6">
        <f t="shared" si="0"/>
        <v>424.791886106379</v>
      </c>
      <c r="H9" s="7" t="s">
        <v>0</v>
      </c>
      <c r="I9" s="8" t="s">
        <v>0</v>
      </c>
    </row>
    <row r="10" spans="1:9" ht="12.75">
      <c r="A10" s="36" t="s">
        <v>12</v>
      </c>
      <c r="B10" s="6">
        <v>6139.9313835015055</v>
      </c>
      <c r="C10" s="6">
        <v>743.6786102056021</v>
      </c>
      <c r="D10" s="6">
        <v>0</v>
      </c>
      <c r="E10" s="6">
        <v>0</v>
      </c>
      <c r="F10" s="6">
        <f t="shared" si="0"/>
        <v>6883.609993707108</v>
      </c>
      <c r="H10" s="7" t="s">
        <v>13</v>
      </c>
      <c r="I10" s="8">
        <v>0</v>
      </c>
    </row>
    <row r="11" spans="1:6" ht="12.75">
      <c r="A11" s="36" t="s">
        <v>14</v>
      </c>
      <c r="B11" s="6">
        <v>0</v>
      </c>
      <c r="C11" s="6">
        <v>0</v>
      </c>
      <c r="D11" s="6">
        <v>0</v>
      </c>
      <c r="E11" s="6">
        <v>0</v>
      </c>
      <c r="F11" s="6">
        <f t="shared" si="0"/>
        <v>0</v>
      </c>
    </row>
    <row r="12" spans="1:8" ht="12.75">
      <c r="A12" s="36" t="s">
        <v>15</v>
      </c>
      <c r="B12" s="6">
        <v>455.9882164012988</v>
      </c>
      <c r="C12" s="6">
        <v>92.65788742367954</v>
      </c>
      <c r="D12" s="6">
        <v>0</v>
      </c>
      <c r="E12" s="6">
        <v>0</v>
      </c>
      <c r="F12" s="6">
        <f t="shared" si="0"/>
        <v>548.6461038249784</v>
      </c>
      <c r="H12" s="7" t="s">
        <v>16</v>
      </c>
    </row>
    <row r="13" spans="1:9" ht="12.75">
      <c r="A13" s="36" t="s">
        <v>17</v>
      </c>
      <c r="B13" s="6">
        <v>133.14763835744498</v>
      </c>
      <c r="C13" s="6">
        <v>30.89686922958245</v>
      </c>
      <c r="D13" s="6">
        <v>0</v>
      </c>
      <c r="E13" s="6">
        <v>0</v>
      </c>
      <c r="F13" s="6">
        <f t="shared" si="0"/>
        <v>164.04450758702743</v>
      </c>
      <c r="H13" s="7" t="s">
        <v>18</v>
      </c>
      <c r="I13" s="8">
        <v>0</v>
      </c>
    </row>
    <row r="14" spans="1:9" ht="12.75">
      <c r="A14" s="36" t="s">
        <v>19</v>
      </c>
      <c r="B14" s="6">
        <v>0</v>
      </c>
      <c r="C14" s="6">
        <v>0</v>
      </c>
      <c r="D14" s="6">
        <v>0</v>
      </c>
      <c r="E14" s="6">
        <v>0</v>
      </c>
      <c r="F14" s="6">
        <f t="shared" si="0"/>
        <v>0</v>
      </c>
      <c r="H14" s="7" t="s">
        <v>20</v>
      </c>
      <c r="I14" s="8">
        <v>0</v>
      </c>
    </row>
    <row r="15" spans="1:9" ht="12.75">
      <c r="A15" s="36" t="s">
        <v>21</v>
      </c>
      <c r="B15" s="6">
        <v>5250.810609831278</v>
      </c>
      <c r="C15" s="6">
        <v>701.2233237851915</v>
      </c>
      <c r="D15" s="6">
        <v>0</v>
      </c>
      <c r="E15" s="6">
        <v>0</v>
      </c>
      <c r="F15" s="6">
        <f t="shared" si="0"/>
        <v>5952.03393361647</v>
      </c>
      <c r="H15" s="7" t="s">
        <v>22</v>
      </c>
      <c r="I15" s="8">
        <v>383778.69</v>
      </c>
    </row>
    <row r="16" spans="1:6" ht="12.75">
      <c r="A16" s="36" t="s">
        <v>23</v>
      </c>
      <c r="B16" s="6">
        <v>618.8602656798639</v>
      </c>
      <c r="C16" s="6">
        <v>40.59061840699388</v>
      </c>
      <c r="D16" s="6">
        <v>0</v>
      </c>
      <c r="E16" s="6">
        <v>0</v>
      </c>
      <c r="F16" s="6">
        <f t="shared" si="0"/>
        <v>659.4508840868577</v>
      </c>
    </row>
    <row r="17" spans="1:8" ht="12.75">
      <c r="A17" s="36" t="s">
        <v>24</v>
      </c>
      <c r="B17" s="6">
        <v>305.9715032068334</v>
      </c>
      <c r="C17" s="6">
        <v>59.097914344306616</v>
      </c>
      <c r="D17" s="6">
        <v>0</v>
      </c>
      <c r="E17" s="6">
        <v>0</v>
      </c>
      <c r="F17" s="6">
        <f t="shared" si="0"/>
        <v>365.06941755114</v>
      </c>
      <c r="H17" s="7" t="s">
        <v>25</v>
      </c>
    </row>
    <row r="18" spans="1:9" ht="12.75">
      <c r="A18" s="36" t="s">
        <v>26</v>
      </c>
      <c r="B18" s="6">
        <v>213.64513159945113</v>
      </c>
      <c r="C18" s="6">
        <v>9.090361419113933</v>
      </c>
      <c r="D18" s="6">
        <v>0</v>
      </c>
      <c r="E18" s="6">
        <v>0</v>
      </c>
      <c r="F18" s="6">
        <f t="shared" si="0"/>
        <v>222.73549301856508</v>
      </c>
      <c r="H18" s="7" t="s">
        <v>27</v>
      </c>
      <c r="I18" s="8">
        <v>0</v>
      </c>
    </row>
    <row r="19" spans="1:9" ht="12.75">
      <c r="A19" s="36" t="s">
        <v>28</v>
      </c>
      <c r="B19" s="6">
        <v>1904.2644137212028</v>
      </c>
      <c r="C19" s="6">
        <v>101.17661907824117</v>
      </c>
      <c r="D19" s="6">
        <v>0</v>
      </c>
      <c r="E19" s="6">
        <v>0</v>
      </c>
      <c r="F19" s="6">
        <f t="shared" si="0"/>
        <v>2005.441032799444</v>
      </c>
      <c r="H19" s="7" t="s">
        <v>29</v>
      </c>
      <c r="I19" s="8">
        <v>0</v>
      </c>
    </row>
    <row r="20" spans="1:9" ht="12.75">
      <c r="A20" s="36" t="s">
        <v>30</v>
      </c>
      <c r="B20" s="6">
        <v>1192.1748212340908</v>
      </c>
      <c r="C20" s="6">
        <v>88.61011769316679</v>
      </c>
      <c r="D20" s="6">
        <v>0</v>
      </c>
      <c r="E20" s="6">
        <v>0</v>
      </c>
      <c r="F20" s="6">
        <f t="shared" si="0"/>
        <v>1280.7849389272576</v>
      </c>
      <c r="H20" s="7" t="s">
        <v>31</v>
      </c>
      <c r="I20" s="8" t="s">
        <v>0</v>
      </c>
    </row>
    <row r="21" spans="1:9" ht="12.75">
      <c r="A21" s="36" t="s">
        <v>32</v>
      </c>
      <c r="B21" s="6">
        <v>1517.5228850792846</v>
      </c>
      <c r="C21" s="6">
        <v>123.95367391469267</v>
      </c>
      <c r="D21" s="6">
        <v>0</v>
      </c>
      <c r="E21" s="6">
        <v>0</v>
      </c>
      <c r="F21" s="6">
        <f t="shared" si="0"/>
        <v>1641.4765589939773</v>
      </c>
      <c r="H21" s="7" t="s">
        <v>33</v>
      </c>
      <c r="I21" s="8">
        <v>0</v>
      </c>
    </row>
    <row r="22" spans="1:9" ht="12.75">
      <c r="A22" s="36" t="s">
        <v>34</v>
      </c>
      <c r="B22" s="6">
        <v>288.9915293944764</v>
      </c>
      <c r="C22" s="6">
        <v>30.425845807277597</v>
      </c>
      <c r="D22" s="6">
        <v>0</v>
      </c>
      <c r="E22" s="6">
        <v>0</v>
      </c>
      <c r="F22" s="6">
        <f t="shared" si="0"/>
        <v>319.417375201754</v>
      </c>
      <c r="H22" s="7" t="s">
        <v>35</v>
      </c>
      <c r="I22" s="8" t="s">
        <v>0</v>
      </c>
    </row>
    <row r="23" spans="1:9" ht="12.75">
      <c r="A23" s="36" t="s">
        <v>36</v>
      </c>
      <c r="B23" s="6">
        <v>873.7967695171628</v>
      </c>
      <c r="C23" s="6">
        <v>74.57382862445564</v>
      </c>
      <c r="D23" s="6">
        <v>0</v>
      </c>
      <c r="E23" s="6">
        <v>0</v>
      </c>
      <c r="F23" s="6">
        <f t="shared" si="0"/>
        <v>948.3705981416185</v>
      </c>
      <c r="H23" s="7" t="s">
        <v>37</v>
      </c>
      <c r="I23" s="8">
        <v>333633</v>
      </c>
    </row>
    <row r="24" spans="1:6" ht="12.75">
      <c r="A24" s="36" t="s">
        <v>38</v>
      </c>
      <c r="B24" s="6">
        <v>0</v>
      </c>
      <c r="C24" s="6">
        <v>0</v>
      </c>
      <c r="D24" s="6">
        <v>0</v>
      </c>
      <c r="E24" s="6">
        <v>0</v>
      </c>
      <c r="F24" s="6">
        <f t="shared" si="0"/>
        <v>0</v>
      </c>
    </row>
    <row r="25" spans="1:9" ht="12.75">
      <c r="A25" s="36" t="s">
        <v>39</v>
      </c>
      <c r="B25" s="6">
        <v>369.62731256773077</v>
      </c>
      <c r="C25" s="6">
        <v>50.734304181392986</v>
      </c>
      <c r="D25" s="6">
        <v>0</v>
      </c>
      <c r="E25" s="6">
        <v>0</v>
      </c>
      <c r="F25" s="6">
        <f t="shared" si="0"/>
        <v>420.36161674912375</v>
      </c>
      <c r="H25" s="7" t="s">
        <v>40</v>
      </c>
      <c r="I25" s="8">
        <f>SUM(I10:I15)-SUM(I18:I23)</f>
        <v>50145.69</v>
      </c>
    </row>
    <row r="26" spans="1:9" ht="12.75">
      <c r="A26" s="36" t="s">
        <v>41</v>
      </c>
      <c r="B26" s="6">
        <v>774.4204824514654</v>
      </c>
      <c r="C26" s="6">
        <v>69.68054853120191</v>
      </c>
      <c r="D26" s="6">
        <v>0</v>
      </c>
      <c r="E26" s="6">
        <v>0</v>
      </c>
      <c r="F26" s="6">
        <f t="shared" si="0"/>
        <v>844.1010309826673</v>
      </c>
      <c r="H26" s="7" t="s">
        <v>42</v>
      </c>
      <c r="I26" s="8">
        <f>+F60</f>
        <v>50145.69</v>
      </c>
    </row>
    <row r="27" spans="1:6" ht="12.75">
      <c r="A27" s="36" t="s">
        <v>43</v>
      </c>
      <c r="B27" s="6">
        <v>1815.103003053302</v>
      </c>
      <c r="C27" s="6">
        <v>168.58546919342507</v>
      </c>
      <c r="D27" s="6">
        <v>0</v>
      </c>
      <c r="E27" s="6">
        <v>0</v>
      </c>
      <c r="F27" s="6">
        <f t="shared" si="0"/>
        <v>1983.688472246727</v>
      </c>
    </row>
    <row r="28" spans="1:6" ht="12.75">
      <c r="A28" s="36" t="s">
        <v>44</v>
      </c>
      <c r="B28" s="6">
        <v>839.8594170782726</v>
      </c>
      <c r="C28" s="6">
        <v>59.659745597185236</v>
      </c>
      <c r="D28" s="6">
        <v>0</v>
      </c>
      <c r="E28" s="6">
        <v>0</v>
      </c>
      <c r="F28" s="6">
        <f t="shared" si="0"/>
        <v>899.5191626754579</v>
      </c>
    </row>
    <row r="29" spans="1:6" ht="12.75">
      <c r="A29" s="36" t="s">
        <v>45</v>
      </c>
      <c r="B29" s="6">
        <v>548.1912949248517</v>
      </c>
      <c r="C29" s="6">
        <v>65.61804118718811</v>
      </c>
      <c r="D29" s="6">
        <v>0</v>
      </c>
      <c r="E29" s="6">
        <v>0</v>
      </c>
      <c r="F29" s="6">
        <f t="shared" si="0"/>
        <v>613.8093361120398</v>
      </c>
    </row>
    <row r="30" spans="1:6" ht="12.75">
      <c r="A30" s="36" t="s">
        <v>46</v>
      </c>
      <c r="B30" s="6">
        <v>140.18700328863338</v>
      </c>
      <c r="C30" s="6">
        <v>0</v>
      </c>
      <c r="D30" s="6">
        <v>0</v>
      </c>
      <c r="E30" s="6">
        <v>0</v>
      </c>
      <c r="F30" s="6">
        <f t="shared" si="0"/>
        <v>140.18700328863338</v>
      </c>
    </row>
    <row r="31" spans="1:6" ht="12.75">
      <c r="A31" s="36" t="s">
        <v>47</v>
      </c>
      <c r="B31" s="6">
        <v>676.4180425176401</v>
      </c>
      <c r="C31" s="6">
        <v>208.96772770455914</v>
      </c>
      <c r="D31" s="6">
        <v>0</v>
      </c>
      <c r="E31" s="6">
        <v>0</v>
      </c>
      <c r="F31" s="6">
        <f t="shared" si="0"/>
        <v>885.3857702221992</v>
      </c>
    </row>
    <row r="32" spans="1:6" ht="12.75">
      <c r="A32" s="36" t="s">
        <v>48</v>
      </c>
      <c r="B32" s="6">
        <v>108.6788477670732</v>
      </c>
      <c r="C32" s="6">
        <v>0</v>
      </c>
      <c r="D32" s="6">
        <v>0</v>
      </c>
      <c r="E32" s="6">
        <v>0</v>
      </c>
      <c r="F32" s="6">
        <f t="shared" si="0"/>
        <v>108.6788477670732</v>
      </c>
    </row>
    <row r="33" spans="1:6" ht="12.75">
      <c r="A33" s="36" t="s">
        <v>49</v>
      </c>
      <c r="B33" s="6">
        <v>478.3399414766318</v>
      </c>
      <c r="C33" s="6">
        <v>13.814570033585639</v>
      </c>
      <c r="D33" s="6">
        <v>0</v>
      </c>
      <c r="E33" s="6">
        <v>0</v>
      </c>
      <c r="F33" s="6">
        <f t="shared" si="0"/>
        <v>492.15451151021745</v>
      </c>
    </row>
    <row r="34" spans="1:6" ht="12.75">
      <c r="A34" s="36" t="s">
        <v>50</v>
      </c>
      <c r="B34" s="6">
        <v>587.1996268557241</v>
      </c>
      <c r="C34" s="6">
        <v>8.15099119147461</v>
      </c>
      <c r="D34" s="6">
        <v>0</v>
      </c>
      <c r="E34" s="6">
        <v>0</v>
      </c>
      <c r="F34" s="6">
        <f t="shared" si="0"/>
        <v>595.3506180471987</v>
      </c>
    </row>
    <row r="35" spans="1:6" ht="12.75">
      <c r="A35" s="36" t="s">
        <v>51</v>
      </c>
      <c r="B35" s="6">
        <v>372.16264399014335</v>
      </c>
      <c r="C35" s="6">
        <v>21.079109096406597</v>
      </c>
      <c r="D35" s="6">
        <v>0</v>
      </c>
      <c r="E35" s="6">
        <v>0</v>
      </c>
      <c r="F35" s="6">
        <f t="shared" si="0"/>
        <v>393.2417530865499</v>
      </c>
    </row>
    <row r="36" spans="1:6" ht="12.75">
      <c r="A36" s="36" t="s">
        <v>52</v>
      </c>
      <c r="B36" s="6">
        <v>2771.5314361231467</v>
      </c>
      <c r="C36" s="6">
        <v>154.02390428597118</v>
      </c>
      <c r="D36" s="6">
        <v>0</v>
      </c>
      <c r="E36" s="6">
        <v>0</v>
      </c>
      <c r="F36" s="6">
        <f t="shared" si="0"/>
        <v>2925.555340409118</v>
      </c>
    </row>
    <row r="37" spans="1:6" ht="12.75">
      <c r="A37" s="36" t="s">
        <v>53</v>
      </c>
      <c r="B37" s="6">
        <v>369.29912671698776</v>
      </c>
      <c r="C37" s="6">
        <v>38.09700757195304</v>
      </c>
      <c r="D37" s="6">
        <v>0</v>
      </c>
      <c r="E37" s="6">
        <v>0</v>
      </c>
      <c r="F37" s="6">
        <f t="shared" si="0"/>
        <v>407.3961342889408</v>
      </c>
    </row>
    <row r="38" spans="1:6" ht="12.75">
      <c r="A38" s="36" t="s">
        <v>54</v>
      </c>
      <c r="B38" s="6">
        <v>0</v>
      </c>
      <c r="C38" s="6">
        <v>0</v>
      </c>
      <c r="D38" s="6">
        <v>0</v>
      </c>
      <c r="E38" s="6">
        <v>0</v>
      </c>
      <c r="F38" s="6">
        <f t="shared" si="0"/>
        <v>0</v>
      </c>
    </row>
    <row r="39" spans="1:6" ht="12.75">
      <c r="A39" s="36" t="s">
        <v>55</v>
      </c>
      <c r="B39" s="6">
        <v>681.0196853758662</v>
      </c>
      <c r="C39" s="6">
        <v>76.12357526874831</v>
      </c>
      <c r="D39" s="6">
        <v>0</v>
      </c>
      <c r="E39" s="6">
        <v>0</v>
      </c>
      <c r="F39" s="6">
        <f t="shared" si="0"/>
        <v>757.1432606446144</v>
      </c>
    </row>
    <row r="40" spans="1:6" ht="12.75">
      <c r="A40" s="36" t="s">
        <v>56</v>
      </c>
      <c r="B40" s="6">
        <v>237.88987422095738</v>
      </c>
      <c r="C40" s="6">
        <v>0</v>
      </c>
      <c r="D40" s="6">
        <v>0</v>
      </c>
      <c r="E40" s="6">
        <v>0</v>
      </c>
      <c r="F40" s="6">
        <f t="shared" si="0"/>
        <v>237.88987422095738</v>
      </c>
    </row>
    <row r="41" spans="1:6" ht="12.75">
      <c r="A41" s="36" t="s">
        <v>57</v>
      </c>
      <c r="B41" s="6">
        <v>1477.324407774233</v>
      </c>
      <c r="C41" s="6">
        <v>65.32334779261578</v>
      </c>
      <c r="D41" s="6">
        <v>0</v>
      </c>
      <c r="E41" s="6">
        <v>0</v>
      </c>
      <c r="F41" s="6">
        <f t="shared" si="0"/>
        <v>1542.6477555668487</v>
      </c>
    </row>
    <row r="42" spans="1:6" ht="12.75">
      <c r="A42" s="36" t="s">
        <v>58</v>
      </c>
      <c r="B42" s="6">
        <v>560.8814611017092</v>
      </c>
      <c r="C42" s="6">
        <v>15.94747263324588</v>
      </c>
      <c r="D42" s="6">
        <v>0</v>
      </c>
      <c r="E42" s="6">
        <v>0</v>
      </c>
      <c r="F42" s="6">
        <f t="shared" si="0"/>
        <v>576.8289337349551</v>
      </c>
    </row>
    <row r="43" spans="1:6" ht="12.75">
      <c r="A43" s="36" t="s">
        <v>59</v>
      </c>
      <c r="B43" s="6">
        <v>399.20577342740853</v>
      </c>
      <c r="C43" s="6">
        <v>71.19617753008663</v>
      </c>
      <c r="D43" s="6">
        <v>0</v>
      </c>
      <c r="E43" s="6">
        <v>0</v>
      </c>
      <c r="F43" s="6">
        <f t="shared" si="0"/>
        <v>470.40195095749516</v>
      </c>
    </row>
    <row r="44" spans="1:6" ht="12.75">
      <c r="A44" s="36" t="s">
        <v>60</v>
      </c>
      <c r="B44" s="6">
        <v>2362.6290063529013</v>
      </c>
      <c r="C44" s="6">
        <v>100.17503432188903</v>
      </c>
      <c r="D44" s="6">
        <v>0</v>
      </c>
      <c r="E44" s="6">
        <v>0</v>
      </c>
      <c r="F44" s="6">
        <f t="shared" si="0"/>
        <v>2462.8040406747905</v>
      </c>
    </row>
    <row r="45" spans="1:6" ht="12.75">
      <c r="A45" s="36" t="s">
        <v>61</v>
      </c>
      <c r="B45" s="6">
        <v>35.88595300597953</v>
      </c>
      <c r="C45" s="6">
        <v>0</v>
      </c>
      <c r="D45" s="6">
        <v>0</v>
      </c>
      <c r="E45" s="6">
        <v>0</v>
      </c>
      <c r="F45" s="6">
        <f t="shared" si="0"/>
        <v>35.88595300597953</v>
      </c>
    </row>
    <row r="46" spans="1:6" ht="12.75">
      <c r="A46" s="36" t="s">
        <v>62</v>
      </c>
      <c r="B46" s="6">
        <v>133.20081828830644</v>
      </c>
      <c r="C46" s="6">
        <v>17.78375746743403</v>
      </c>
      <c r="D46" s="6">
        <v>0</v>
      </c>
      <c r="E46" s="6">
        <v>0</v>
      </c>
      <c r="F46" s="6">
        <f t="shared" si="0"/>
        <v>150.98457575574048</v>
      </c>
    </row>
    <row r="47" spans="1:6" ht="12.75">
      <c r="A47" s="36" t="s">
        <v>63</v>
      </c>
      <c r="B47" s="6">
        <v>338.9646139845322</v>
      </c>
      <c r="C47" s="6">
        <v>22.758489205890868</v>
      </c>
      <c r="D47" s="6">
        <v>0</v>
      </c>
      <c r="E47" s="6">
        <v>0</v>
      </c>
      <c r="F47" s="6">
        <f t="shared" si="0"/>
        <v>361.7231031904231</v>
      </c>
    </row>
    <row r="48" spans="1:6" ht="12.75">
      <c r="A48" s="36" t="s">
        <v>64</v>
      </c>
      <c r="B48" s="6">
        <v>272.6822790227343</v>
      </c>
      <c r="C48" s="6">
        <v>2.1984919498745352</v>
      </c>
      <c r="D48" s="6">
        <v>0</v>
      </c>
      <c r="E48" s="6">
        <v>0</v>
      </c>
      <c r="F48" s="6">
        <f t="shared" si="0"/>
        <v>274.88077097260884</v>
      </c>
    </row>
    <row r="49" spans="1:6" ht="12.75">
      <c r="A49" s="36" t="s">
        <v>65</v>
      </c>
      <c r="B49" s="6">
        <v>580.839458870284</v>
      </c>
      <c r="C49" s="6">
        <v>13.385226682109092</v>
      </c>
      <c r="D49" s="6">
        <v>0</v>
      </c>
      <c r="E49" s="6">
        <v>0</v>
      </c>
      <c r="F49" s="6">
        <f t="shared" si="0"/>
        <v>594.2246855523931</v>
      </c>
    </row>
    <row r="50" spans="1:6" ht="12.75">
      <c r="A50" s="36" t="s">
        <v>66</v>
      </c>
      <c r="B50" s="6">
        <v>2993.298185800646</v>
      </c>
      <c r="C50" s="6">
        <v>258.1362822911801</v>
      </c>
      <c r="D50" s="6">
        <v>0</v>
      </c>
      <c r="E50" s="6">
        <v>0</v>
      </c>
      <c r="F50" s="6">
        <f t="shared" si="0"/>
        <v>3251.434468091826</v>
      </c>
    </row>
    <row r="51" spans="1:6" ht="12.75">
      <c r="A51" s="36" t="s">
        <v>67</v>
      </c>
      <c r="B51" s="6">
        <v>850.047163108592</v>
      </c>
      <c r="C51" s="6">
        <v>25.56202339563538</v>
      </c>
      <c r="D51" s="6">
        <v>0</v>
      </c>
      <c r="E51" s="6">
        <v>0</v>
      </c>
      <c r="F51" s="6">
        <f t="shared" si="0"/>
        <v>875.6091865042274</v>
      </c>
    </row>
    <row r="52" spans="1:6" ht="12.75">
      <c r="A52" s="36" t="s">
        <v>68</v>
      </c>
      <c r="B52" s="6">
        <v>86.8872562455158</v>
      </c>
      <c r="C52" s="6">
        <v>5.521772198926385</v>
      </c>
      <c r="D52" s="6">
        <v>0</v>
      </c>
      <c r="E52" s="6">
        <v>0</v>
      </c>
      <c r="F52" s="6">
        <f t="shared" si="0"/>
        <v>92.40902844444219</v>
      </c>
    </row>
    <row r="53" spans="1:6" ht="12.75">
      <c r="A53" s="36" t="s">
        <v>69</v>
      </c>
      <c r="B53" s="6">
        <v>714.105567183029</v>
      </c>
      <c r="C53" s="6">
        <v>63.72728776690343</v>
      </c>
      <c r="D53" s="6">
        <v>0</v>
      </c>
      <c r="E53" s="6">
        <v>0</v>
      </c>
      <c r="F53" s="6">
        <f t="shared" si="0"/>
        <v>777.8328549499324</v>
      </c>
    </row>
    <row r="54" spans="1:6" ht="12.75">
      <c r="A54" s="36" t="s">
        <v>70</v>
      </c>
      <c r="B54" s="6">
        <v>751.9665851905393</v>
      </c>
      <c r="C54" s="6">
        <v>275.6586601931308</v>
      </c>
      <c r="D54" s="6">
        <v>0</v>
      </c>
      <c r="E54" s="6">
        <v>0</v>
      </c>
      <c r="F54" s="6">
        <f>SUM(B54:E54)</f>
        <v>1027.62524538367</v>
      </c>
    </row>
    <row r="55" spans="1:6" ht="12.75">
      <c r="A55" s="36" t="s">
        <v>71</v>
      </c>
      <c r="B55" s="6">
        <v>261.3006462268636</v>
      </c>
      <c r="C55" s="6">
        <v>14.590619120312638</v>
      </c>
      <c r="D55" s="6">
        <v>0</v>
      </c>
      <c r="E55" s="6">
        <v>0</v>
      </c>
      <c r="F55" s="6">
        <f>SUM(B55:E55)</f>
        <v>275.8912653471762</v>
      </c>
    </row>
    <row r="56" spans="1:6" ht="12.75">
      <c r="A56" s="36" t="s">
        <v>72</v>
      </c>
      <c r="B56" s="6">
        <v>1266.9201934801858</v>
      </c>
      <c r="C56" s="6">
        <v>93.19285331109143</v>
      </c>
      <c r="D56" s="6">
        <v>0</v>
      </c>
      <c r="E56" s="6">
        <v>0</v>
      </c>
      <c r="F56" s="6">
        <f>SUM(B56:E56)</f>
        <v>1360.1130467912772</v>
      </c>
    </row>
    <row r="57" spans="1:6" ht="12.75">
      <c r="A57" s="36" t="s">
        <v>73</v>
      </c>
      <c r="B57" s="6">
        <v>104.07775397149157</v>
      </c>
      <c r="C57" s="6">
        <v>19.77646374710767</v>
      </c>
      <c r="D57" s="6">
        <v>0</v>
      </c>
      <c r="E57" s="6">
        <v>0</v>
      </c>
      <c r="F57" s="6">
        <f>SUM(B57:E57)</f>
        <v>123.85421771859924</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45863.81489372063</v>
      </c>
      <c r="C60" s="6">
        <f>SUM(C6:C58)</f>
        <v>4281.875106279366</v>
      </c>
      <c r="D60" s="6">
        <f>SUM(D6:D58)</f>
        <v>0</v>
      </c>
      <c r="E60" s="6">
        <f>SUM(E6:E58)</f>
        <v>0</v>
      </c>
      <c r="F60" s="6">
        <f>SUM(F6:F58)</f>
        <v>50145.69</v>
      </c>
    </row>
  </sheetData>
  <mergeCells count="1">
    <mergeCell ref="B1:F1"/>
  </mergeCells>
  <printOptions horizontalCentered="1" verticalCentered="1"/>
  <pageMargins left="0.5" right="0.5" top="0" bottom="0" header="0.5" footer="0.5"/>
  <pageSetup fitToHeight="1" fitToWidth="1" horizontalDpi="600" verticalDpi="600"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5.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190</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437099.4267939703</v>
      </c>
      <c r="E6" s="6">
        <v>0</v>
      </c>
      <c r="F6" s="6">
        <f aca="true" t="shared" si="0" ref="F6:F53">SUM(B6:E6)</f>
        <v>437099.4267939703</v>
      </c>
      <c r="H6" s="7" t="s">
        <v>8</v>
      </c>
      <c r="I6" s="8" t="s">
        <v>0</v>
      </c>
    </row>
    <row r="7" spans="1:6" ht="12" customHeight="1">
      <c r="A7" s="36" t="s">
        <v>9</v>
      </c>
      <c r="B7" s="6">
        <v>0</v>
      </c>
      <c r="C7" s="6">
        <v>0</v>
      </c>
      <c r="D7" s="6">
        <v>0</v>
      </c>
      <c r="E7" s="6">
        <v>0</v>
      </c>
      <c r="F7" s="6">
        <f t="shared" si="0"/>
        <v>0</v>
      </c>
    </row>
    <row r="8" spans="1:9" ht="12.75">
      <c r="A8" s="36" t="s">
        <v>10</v>
      </c>
      <c r="B8" s="6">
        <v>0</v>
      </c>
      <c r="C8" s="6">
        <v>0</v>
      </c>
      <c r="D8" s="6">
        <v>74522.93464267714</v>
      </c>
      <c r="E8" s="6">
        <v>0</v>
      </c>
      <c r="F8" s="6">
        <f t="shared" si="0"/>
        <v>74522.93464267714</v>
      </c>
      <c r="H8" s="7" t="s">
        <v>0</v>
      </c>
      <c r="I8" s="8" t="s">
        <v>0</v>
      </c>
    </row>
    <row r="9" spans="1:9" ht="12.75">
      <c r="A9" s="36" t="s">
        <v>11</v>
      </c>
      <c r="B9" s="6">
        <v>0</v>
      </c>
      <c r="C9" s="6">
        <v>0</v>
      </c>
      <c r="D9" s="6">
        <v>3399.6825244931624</v>
      </c>
      <c r="E9" s="6">
        <v>0</v>
      </c>
      <c r="F9" s="6">
        <f t="shared" si="0"/>
        <v>3399.6825244931624</v>
      </c>
      <c r="H9" s="7" t="s">
        <v>0</v>
      </c>
      <c r="I9" s="8" t="s">
        <v>0</v>
      </c>
    </row>
    <row r="10" spans="1:9" ht="12.75">
      <c r="A10" s="36" t="s">
        <v>12</v>
      </c>
      <c r="B10" s="6">
        <v>0</v>
      </c>
      <c r="C10" s="6">
        <v>0</v>
      </c>
      <c r="D10" s="6">
        <v>0</v>
      </c>
      <c r="E10" s="6">
        <v>0</v>
      </c>
      <c r="F10" s="6">
        <f t="shared" si="0"/>
        <v>0</v>
      </c>
      <c r="H10" s="7" t="s">
        <v>13</v>
      </c>
      <c r="I10" s="8">
        <v>0</v>
      </c>
    </row>
    <row r="11" spans="1:6" ht="12.75">
      <c r="A11" s="36" t="s">
        <v>14</v>
      </c>
      <c r="B11" s="6">
        <v>0</v>
      </c>
      <c r="C11" s="6">
        <v>0</v>
      </c>
      <c r="D11" s="6">
        <v>15990.352966019735</v>
      </c>
      <c r="E11" s="6">
        <v>0</v>
      </c>
      <c r="F11" s="6">
        <f t="shared" si="0"/>
        <v>15990.352966019735</v>
      </c>
    </row>
    <row r="12" spans="1:8" ht="12.75">
      <c r="A12" s="36" t="s">
        <v>15</v>
      </c>
      <c r="B12" s="6">
        <v>0</v>
      </c>
      <c r="C12" s="6">
        <v>0</v>
      </c>
      <c r="D12" s="6">
        <v>0</v>
      </c>
      <c r="E12" s="6">
        <v>0</v>
      </c>
      <c r="F12" s="6">
        <f t="shared" si="0"/>
        <v>0</v>
      </c>
      <c r="H12" s="7" t="s">
        <v>16</v>
      </c>
    </row>
    <row r="13" spans="1:9" ht="12.75">
      <c r="A13" s="36" t="s">
        <v>17</v>
      </c>
      <c r="B13" s="6">
        <v>0</v>
      </c>
      <c r="C13" s="6">
        <v>0</v>
      </c>
      <c r="D13" s="6">
        <v>6178.7198495855155</v>
      </c>
      <c r="E13" s="6">
        <v>0</v>
      </c>
      <c r="F13" s="6">
        <f t="shared" si="0"/>
        <v>6178.7198495855155</v>
      </c>
      <c r="H13" s="7" t="s">
        <v>18</v>
      </c>
      <c r="I13" s="8">
        <v>1978001</v>
      </c>
    </row>
    <row r="14" spans="1:9" ht="12.75">
      <c r="A14" s="36" t="s">
        <v>19</v>
      </c>
      <c r="B14" s="6">
        <v>0</v>
      </c>
      <c r="C14" s="6">
        <v>0</v>
      </c>
      <c r="D14" s="6">
        <v>0</v>
      </c>
      <c r="E14" s="6">
        <v>0</v>
      </c>
      <c r="F14" s="6">
        <f t="shared" si="0"/>
        <v>0</v>
      </c>
      <c r="H14" s="7" t="s">
        <v>20</v>
      </c>
      <c r="I14" s="8">
        <v>305426</v>
      </c>
    </row>
    <row r="15" spans="1:9" ht="12.75">
      <c r="A15" s="36" t="s">
        <v>21</v>
      </c>
      <c r="B15" s="6">
        <v>0</v>
      </c>
      <c r="C15" s="6">
        <v>0</v>
      </c>
      <c r="D15" s="6">
        <v>1355809.6767359015</v>
      </c>
      <c r="E15" s="6">
        <v>0</v>
      </c>
      <c r="F15" s="6">
        <f t="shared" si="0"/>
        <v>1355809.6767359015</v>
      </c>
      <c r="H15" s="7" t="s">
        <v>22</v>
      </c>
      <c r="I15" s="8">
        <v>260051.01</v>
      </c>
    </row>
    <row r="16" spans="1:6" ht="12.75">
      <c r="A16" s="36" t="s">
        <v>23</v>
      </c>
      <c r="B16" s="6">
        <v>0</v>
      </c>
      <c r="C16" s="6">
        <v>0</v>
      </c>
      <c r="D16" s="6">
        <v>202987.20316403278</v>
      </c>
      <c r="E16" s="6">
        <v>0</v>
      </c>
      <c r="F16" s="6">
        <f t="shared" si="0"/>
        <v>202987.20316403278</v>
      </c>
    </row>
    <row r="17" spans="1:8" ht="12.75">
      <c r="A17" s="36" t="s">
        <v>24</v>
      </c>
      <c r="B17" s="6">
        <v>0</v>
      </c>
      <c r="C17" s="6">
        <v>0</v>
      </c>
      <c r="D17" s="6">
        <v>0</v>
      </c>
      <c r="E17" s="6">
        <v>0</v>
      </c>
      <c r="F17" s="6">
        <f t="shared" si="0"/>
        <v>0</v>
      </c>
      <c r="H17" s="7" t="s">
        <v>25</v>
      </c>
    </row>
    <row r="18" spans="1:9" ht="12.75">
      <c r="A18" s="36" t="s">
        <v>26</v>
      </c>
      <c r="B18" s="6">
        <v>0</v>
      </c>
      <c r="C18" s="6">
        <v>0</v>
      </c>
      <c r="D18" s="6">
        <v>25842.032503972445</v>
      </c>
      <c r="E18" s="6">
        <v>0</v>
      </c>
      <c r="F18" s="6">
        <f t="shared" si="0"/>
        <v>25842.032503972445</v>
      </c>
      <c r="H18" s="7" t="s">
        <v>27</v>
      </c>
      <c r="I18" s="8">
        <v>0</v>
      </c>
    </row>
    <row r="19" spans="1:9" ht="12.75">
      <c r="A19" s="36" t="s">
        <v>28</v>
      </c>
      <c r="B19" s="6">
        <v>0</v>
      </c>
      <c r="C19" s="6">
        <v>0</v>
      </c>
      <c r="D19" s="6">
        <v>0</v>
      </c>
      <c r="E19" s="6">
        <v>0</v>
      </c>
      <c r="F19" s="6">
        <f t="shared" si="0"/>
        <v>0</v>
      </c>
      <c r="H19" s="7" t="s">
        <v>29</v>
      </c>
      <c r="I19" s="8">
        <v>0</v>
      </c>
    </row>
    <row r="20" spans="1:9" ht="12.75">
      <c r="A20" s="36" t="s">
        <v>30</v>
      </c>
      <c r="B20" s="6">
        <v>0</v>
      </c>
      <c r="C20" s="6">
        <v>0</v>
      </c>
      <c r="D20" s="6">
        <v>68719.81059986824</v>
      </c>
      <c r="E20" s="6">
        <v>0</v>
      </c>
      <c r="F20" s="6">
        <f t="shared" si="0"/>
        <v>68719.81059986824</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t="shared" si="0"/>
        <v>0</v>
      </c>
      <c r="H22" s="7" t="s">
        <v>35</v>
      </c>
      <c r="I22" s="8" t="s">
        <v>0</v>
      </c>
    </row>
    <row r="23" spans="1:9" ht="12.75">
      <c r="A23" s="36" t="s">
        <v>36</v>
      </c>
      <c r="B23" s="6">
        <v>0</v>
      </c>
      <c r="C23" s="6">
        <v>0</v>
      </c>
      <c r="D23" s="6">
        <v>15589.416079051527</v>
      </c>
      <c r="E23" s="6">
        <v>0</v>
      </c>
      <c r="F23" s="6">
        <f t="shared" si="0"/>
        <v>15589.416079051527</v>
      </c>
      <c r="H23" s="7" t="s">
        <v>37</v>
      </c>
      <c r="I23" s="8">
        <v>0</v>
      </c>
    </row>
    <row r="24" spans="1:6" ht="12.75">
      <c r="A24" s="36" t="s">
        <v>38</v>
      </c>
      <c r="B24" s="6">
        <v>0</v>
      </c>
      <c r="C24" s="6">
        <v>0</v>
      </c>
      <c r="D24" s="6">
        <v>130463.87854875199</v>
      </c>
      <c r="E24" s="6">
        <v>0</v>
      </c>
      <c r="F24" s="6">
        <f t="shared" si="0"/>
        <v>130463.87854875199</v>
      </c>
    </row>
    <row r="25" spans="1:9" ht="12.75">
      <c r="A25" s="36" t="s">
        <v>39</v>
      </c>
      <c r="B25" s="6">
        <v>0</v>
      </c>
      <c r="C25" s="6">
        <v>0</v>
      </c>
      <c r="D25" s="6">
        <v>0</v>
      </c>
      <c r="E25" s="6">
        <v>0</v>
      </c>
      <c r="F25" s="6">
        <f t="shared" si="0"/>
        <v>0</v>
      </c>
      <c r="H25" s="7" t="s">
        <v>40</v>
      </c>
      <c r="I25" s="8">
        <f>SUM(I10:I15)-SUM(I18:I23)</f>
        <v>2543478.01</v>
      </c>
    </row>
    <row r="26" spans="1:9" ht="12.75">
      <c r="A26" s="36" t="s">
        <v>41</v>
      </c>
      <c r="B26" s="6">
        <v>0</v>
      </c>
      <c r="C26" s="6">
        <v>0</v>
      </c>
      <c r="D26" s="6">
        <v>293.64512363239453</v>
      </c>
      <c r="E26" s="6">
        <v>0</v>
      </c>
      <c r="F26" s="6">
        <f t="shared" si="0"/>
        <v>293.64512363239453</v>
      </c>
      <c r="H26" s="7" t="s">
        <v>42</v>
      </c>
      <c r="I26" s="8">
        <f>+F60</f>
        <v>2543478.01</v>
      </c>
    </row>
    <row r="27" spans="1:9" ht="12.75">
      <c r="A27" s="36" t="s">
        <v>43</v>
      </c>
      <c r="B27" s="6">
        <v>0</v>
      </c>
      <c r="C27" s="6">
        <v>0</v>
      </c>
      <c r="D27" s="6">
        <v>0</v>
      </c>
      <c r="E27" s="6">
        <v>0</v>
      </c>
      <c r="F27" s="6">
        <f t="shared" si="0"/>
        <v>0</v>
      </c>
      <c r="I27" s="8" t="s">
        <v>0</v>
      </c>
    </row>
    <row r="28" spans="1:9" ht="12.75">
      <c r="A28" s="36" t="s">
        <v>44</v>
      </c>
      <c r="B28" s="6">
        <v>0</v>
      </c>
      <c r="C28" s="6">
        <v>0</v>
      </c>
      <c r="D28" s="6">
        <v>0</v>
      </c>
      <c r="E28" s="6">
        <v>0</v>
      </c>
      <c r="F28" s="6">
        <f t="shared" si="0"/>
        <v>0</v>
      </c>
      <c r="I28" s="8" t="s">
        <v>0</v>
      </c>
    </row>
    <row r="29" spans="1:9" ht="12.75">
      <c r="A29" s="36" t="s">
        <v>45</v>
      </c>
      <c r="B29" s="6">
        <v>0</v>
      </c>
      <c r="C29" s="6">
        <v>0</v>
      </c>
      <c r="D29" s="6">
        <v>0</v>
      </c>
      <c r="E29" s="6">
        <v>0</v>
      </c>
      <c r="F29" s="6">
        <f t="shared" si="0"/>
        <v>0</v>
      </c>
      <c r="I29" s="8" t="s">
        <v>0</v>
      </c>
    </row>
    <row r="30" spans="1:9" ht="12.75">
      <c r="A30" s="36" t="s">
        <v>46</v>
      </c>
      <c r="B30" s="6">
        <v>0</v>
      </c>
      <c r="C30" s="6">
        <v>0</v>
      </c>
      <c r="D30" s="6">
        <v>34429.0226645942</v>
      </c>
      <c r="E30" s="6">
        <v>0</v>
      </c>
      <c r="F30" s="6">
        <f t="shared" si="0"/>
        <v>34429.0226645942</v>
      </c>
      <c r="I30" s="8" t="s">
        <v>0</v>
      </c>
    </row>
    <row r="31" spans="1:9" ht="12.75">
      <c r="A31" s="36" t="s">
        <v>47</v>
      </c>
      <c r="B31" s="6">
        <v>0</v>
      </c>
      <c r="C31" s="6">
        <v>0</v>
      </c>
      <c r="D31" s="6">
        <v>0</v>
      </c>
      <c r="E31" s="6">
        <v>0</v>
      </c>
      <c r="F31" s="6">
        <f t="shared" si="0"/>
        <v>0</v>
      </c>
      <c r="I31" s="8" t="s">
        <v>0</v>
      </c>
    </row>
    <row r="32" spans="1:9" ht="12.75">
      <c r="A32" s="36" t="s">
        <v>48</v>
      </c>
      <c r="B32" s="6">
        <v>0</v>
      </c>
      <c r="C32" s="6">
        <v>0</v>
      </c>
      <c r="D32" s="6">
        <v>6567.127120552517</v>
      </c>
      <c r="E32" s="6">
        <v>0</v>
      </c>
      <c r="F32" s="6">
        <f t="shared" si="0"/>
        <v>6567.127120552517</v>
      </c>
      <c r="I32" s="8" t="s">
        <v>0</v>
      </c>
    </row>
    <row r="33" spans="1:9" ht="12.75">
      <c r="A33" s="36" t="s">
        <v>49</v>
      </c>
      <c r="B33" s="6">
        <v>0</v>
      </c>
      <c r="C33" s="6">
        <v>0</v>
      </c>
      <c r="D33" s="6">
        <v>1038</v>
      </c>
      <c r="E33" s="6">
        <v>0</v>
      </c>
      <c r="F33" s="6">
        <f t="shared" si="0"/>
        <v>1038</v>
      </c>
      <c r="I33" s="8" t="s">
        <v>0</v>
      </c>
    </row>
    <row r="34" spans="1:9" ht="12.75">
      <c r="A34" s="36" t="s">
        <v>50</v>
      </c>
      <c r="B34" s="6">
        <v>0</v>
      </c>
      <c r="C34" s="6">
        <v>0</v>
      </c>
      <c r="D34" s="6">
        <v>3674.351146875052</v>
      </c>
      <c r="E34" s="6">
        <v>0</v>
      </c>
      <c r="F34" s="6">
        <f t="shared" si="0"/>
        <v>3674.351146875052</v>
      </c>
      <c r="I34" s="8" t="s">
        <v>0</v>
      </c>
    </row>
    <row r="35" spans="1:9" ht="12.75">
      <c r="A35" s="36" t="s">
        <v>51</v>
      </c>
      <c r="B35" s="6">
        <v>0</v>
      </c>
      <c r="C35" s="6">
        <v>0</v>
      </c>
      <c r="D35" s="6">
        <v>0</v>
      </c>
      <c r="E35" s="6">
        <v>0</v>
      </c>
      <c r="F35" s="6">
        <f t="shared" si="0"/>
        <v>0</v>
      </c>
      <c r="I35" s="8" t="s">
        <v>0</v>
      </c>
    </row>
    <row r="36" spans="1:9" ht="12.75">
      <c r="A36" s="36" t="s">
        <v>52</v>
      </c>
      <c r="B36" s="6">
        <v>0</v>
      </c>
      <c r="C36" s="6">
        <v>0</v>
      </c>
      <c r="D36" s="6">
        <v>0</v>
      </c>
      <c r="E36" s="6">
        <v>0</v>
      </c>
      <c r="F36" s="6">
        <f t="shared" si="0"/>
        <v>0</v>
      </c>
      <c r="I36" s="8" t="s">
        <v>0</v>
      </c>
    </row>
    <row r="37" spans="1:6" ht="12.75">
      <c r="A37" s="36" t="s">
        <v>53</v>
      </c>
      <c r="B37" s="6">
        <v>0</v>
      </c>
      <c r="C37" s="6">
        <v>0</v>
      </c>
      <c r="D37" s="6">
        <v>18746.79795635594</v>
      </c>
      <c r="E37" s="6">
        <v>0</v>
      </c>
      <c r="F37" s="6">
        <f t="shared" si="0"/>
        <v>18746.79795635594</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3499.24857109779</v>
      </c>
      <c r="E40" s="6">
        <v>0</v>
      </c>
      <c r="F40" s="6">
        <f t="shared" si="0"/>
        <v>3499.24857109779</v>
      </c>
    </row>
    <row r="41" spans="1:6" ht="12.75">
      <c r="A41" s="36" t="s">
        <v>57</v>
      </c>
      <c r="B41" s="6">
        <v>0</v>
      </c>
      <c r="C41" s="6">
        <v>0</v>
      </c>
      <c r="D41" s="6">
        <v>12958.665741776673</v>
      </c>
      <c r="E41" s="6">
        <v>0</v>
      </c>
      <c r="F41" s="6">
        <f t="shared" si="0"/>
        <v>12958.665741776673</v>
      </c>
    </row>
    <row r="42" spans="1:6" ht="12.75">
      <c r="A42" s="36" t="s">
        <v>58</v>
      </c>
      <c r="B42" s="6">
        <v>0</v>
      </c>
      <c r="C42" s="6">
        <v>0</v>
      </c>
      <c r="D42" s="6">
        <v>10077.338715233207</v>
      </c>
      <c r="E42" s="6">
        <v>0</v>
      </c>
      <c r="F42" s="6">
        <f t="shared" si="0"/>
        <v>10077.338715233207</v>
      </c>
    </row>
    <row r="43" spans="1:6" ht="12.75">
      <c r="A43" s="36" t="s">
        <v>59</v>
      </c>
      <c r="B43" s="6">
        <v>0</v>
      </c>
      <c r="C43" s="6">
        <v>0</v>
      </c>
      <c r="D43" s="6">
        <v>16554.039841587542</v>
      </c>
      <c r="E43" s="6">
        <v>0</v>
      </c>
      <c r="F43" s="6">
        <f t="shared" si="0"/>
        <v>16554.039841587542</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6416.122420802619</v>
      </c>
      <c r="E47" s="6">
        <v>0</v>
      </c>
      <c r="F47" s="6">
        <f t="shared" si="0"/>
        <v>6416.122420802619</v>
      </c>
    </row>
    <row r="48" spans="1:6" ht="12.75">
      <c r="A48" s="36" t="s">
        <v>64</v>
      </c>
      <c r="B48" s="6">
        <v>0</v>
      </c>
      <c r="C48" s="6">
        <v>0</v>
      </c>
      <c r="D48" s="6">
        <v>0</v>
      </c>
      <c r="E48" s="6">
        <v>0</v>
      </c>
      <c r="F48" s="6">
        <f t="shared" si="0"/>
        <v>0</v>
      </c>
    </row>
    <row r="49" spans="1:6" ht="12.75">
      <c r="A49" s="36" t="s">
        <v>65</v>
      </c>
      <c r="B49" s="6">
        <v>0</v>
      </c>
      <c r="C49" s="6">
        <v>0</v>
      </c>
      <c r="D49" s="6">
        <v>16321.996573581106</v>
      </c>
      <c r="E49" s="6">
        <v>0</v>
      </c>
      <c r="F49" s="6">
        <f t="shared" si="0"/>
        <v>16321.996573581106</v>
      </c>
    </row>
    <row r="50" spans="1:6" ht="12.75">
      <c r="A50" s="36" t="s">
        <v>66</v>
      </c>
      <c r="B50" s="6">
        <v>0</v>
      </c>
      <c r="C50" s="6">
        <v>0</v>
      </c>
      <c r="D50" s="6">
        <v>69987.06370374434</v>
      </c>
      <c r="E50" s="6">
        <v>0</v>
      </c>
      <c r="F50" s="6">
        <f t="shared" si="0"/>
        <v>69987.06370374434</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6311.456011842259</v>
      </c>
      <c r="E57" s="6">
        <v>0</v>
      </c>
      <c r="F57" s="6">
        <f>SUM(B57:E57)</f>
        <v>6311.456011842259</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2543478.01</v>
      </c>
      <c r="E60" s="6">
        <f>SUM(E6:E58)</f>
        <v>0</v>
      </c>
      <c r="F60" s="6">
        <f>SUM(F6:F58)</f>
        <v>2543478.01</v>
      </c>
    </row>
  </sheetData>
  <mergeCells count="1">
    <mergeCell ref="B1:F1"/>
  </mergeCells>
  <printOptions horizontalCentered="1" verticalCentered="1"/>
  <pageMargins left="0.5" right="0.5" top="0" bottom="0" header="0.5" footer="0.5"/>
  <pageSetup fitToHeight="1" fitToWidth="1" horizontalDpi="600" verticalDpi="600" orientation="portrait" scale="80"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8.00390625" style="7" customWidth="1"/>
    <col min="2" max="2" width="11.00390625" style="7" customWidth="1"/>
    <col min="3" max="3" width="12.125" style="7" bestFit="1" customWidth="1"/>
    <col min="4" max="4" width="6.375" style="7" bestFit="1" customWidth="1"/>
    <col min="5" max="5" width="14.50390625" style="7" customWidth="1"/>
    <col min="6" max="6" width="12.125" style="7" bestFit="1" customWidth="1"/>
    <col min="7" max="7" width="2.625" style="7" customWidth="1"/>
    <col min="8" max="8" width="28.125" style="7" customWidth="1"/>
    <col min="9" max="9" width="12.125" style="8" bestFit="1" customWidth="1"/>
    <col min="10" max="16384" width="10.625" style="7" customWidth="1"/>
  </cols>
  <sheetData>
    <row r="1" spans="1:6" ht="12.75">
      <c r="A1"/>
      <c r="B1" s="122" t="s">
        <v>261</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283699.8048703258</v>
      </c>
      <c r="C6" s="6">
        <v>2461817.147068294</v>
      </c>
      <c r="D6" s="6">
        <v>0</v>
      </c>
      <c r="E6" s="6">
        <v>0</v>
      </c>
      <c r="F6" s="6">
        <f aca="true" t="shared" si="0" ref="F6:F53">SUM(B6:E6)</f>
        <v>2745516.95193862</v>
      </c>
      <c r="H6" s="7" t="s">
        <v>8</v>
      </c>
      <c r="I6" s="8" t="s">
        <v>0</v>
      </c>
    </row>
    <row r="7" spans="1:6" ht="12" customHeight="1">
      <c r="A7" s="36" t="s">
        <v>9</v>
      </c>
      <c r="B7" s="6">
        <v>0</v>
      </c>
      <c r="C7" s="6">
        <v>0</v>
      </c>
      <c r="D7" s="6">
        <v>0</v>
      </c>
      <c r="E7" s="6">
        <v>0</v>
      </c>
      <c r="F7" s="6">
        <f t="shared" si="0"/>
        <v>0</v>
      </c>
    </row>
    <row r="8" spans="1:9" ht="12.75">
      <c r="A8" s="36" t="s">
        <v>10</v>
      </c>
      <c r="B8" s="6">
        <v>158926.91414610436</v>
      </c>
      <c r="C8" s="6">
        <v>1506787.4683393105</v>
      </c>
      <c r="D8" s="6">
        <v>0</v>
      </c>
      <c r="E8" s="6">
        <v>0</v>
      </c>
      <c r="F8" s="6">
        <f t="shared" si="0"/>
        <v>1665714.3824854149</v>
      </c>
      <c r="H8" s="7" t="s">
        <v>0</v>
      </c>
      <c r="I8" s="8" t="s">
        <v>0</v>
      </c>
    </row>
    <row r="9" spans="1:9" ht="12.75">
      <c r="A9" s="36" t="s">
        <v>11</v>
      </c>
      <c r="B9" s="6">
        <v>50811.98794239532</v>
      </c>
      <c r="C9" s="6">
        <v>435536.21422735957</v>
      </c>
      <c r="D9" s="6">
        <v>0</v>
      </c>
      <c r="E9" s="6">
        <v>0</v>
      </c>
      <c r="F9" s="6">
        <f t="shared" si="0"/>
        <v>486348.2021697549</v>
      </c>
      <c r="H9" s="7" t="s">
        <v>0</v>
      </c>
      <c r="I9" s="8" t="s">
        <v>0</v>
      </c>
    </row>
    <row r="10" spans="1:9" ht="12.75">
      <c r="A10" s="36" t="s">
        <v>12</v>
      </c>
      <c r="B10" s="6">
        <v>427509.98260972986</v>
      </c>
      <c r="C10" s="6">
        <v>5356158.117293785</v>
      </c>
      <c r="D10" s="6">
        <v>0</v>
      </c>
      <c r="E10" s="6">
        <v>0</v>
      </c>
      <c r="F10" s="6">
        <f t="shared" si="0"/>
        <v>5783668.099903516</v>
      </c>
      <c r="H10" s="7" t="s">
        <v>13</v>
      </c>
      <c r="I10" s="8">
        <v>83300829</v>
      </c>
    </row>
    <row r="11" spans="1:6" ht="12.75">
      <c r="A11" s="36" t="s">
        <v>14</v>
      </c>
      <c r="B11" s="6">
        <v>112101.01294656462</v>
      </c>
      <c r="C11" s="6">
        <v>1369668.059326166</v>
      </c>
      <c r="D11" s="6">
        <v>0</v>
      </c>
      <c r="E11" s="6">
        <v>0</v>
      </c>
      <c r="F11" s="6">
        <f t="shared" si="0"/>
        <v>1481769.0722727308</v>
      </c>
    </row>
    <row r="12" spans="1:8" ht="12.75">
      <c r="A12" s="36" t="s">
        <v>15</v>
      </c>
      <c r="B12" s="6">
        <v>0</v>
      </c>
      <c r="C12" s="6">
        <v>0</v>
      </c>
      <c r="D12" s="6">
        <v>0</v>
      </c>
      <c r="E12" s="6">
        <v>0</v>
      </c>
      <c r="F12" s="6">
        <f t="shared" si="0"/>
        <v>0</v>
      </c>
      <c r="H12" s="7" t="s">
        <v>16</v>
      </c>
    </row>
    <row r="13" spans="1:9" ht="12.75">
      <c r="A13" s="36" t="s">
        <v>17</v>
      </c>
      <c r="B13" s="6">
        <v>31049.818613303112</v>
      </c>
      <c r="C13" s="6">
        <v>73535.12437479253</v>
      </c>
      <c r="D13" s="6">
        <v>0</v>
      </c>
      <c r="E13" s="6">
        <v>0</v>
      </c>
      <c r="F13" s="6">
        <f t="shared" si="0"/>
        <v>104584.94298809564</v>
      </c>
      <c r="H13" s="7" t="s">
        <v>18</v>
      </c>
      <c r="I13" s="8">
        <v>140795</v>
      </c>
    </row>
    <row r="14" spans="1:9" ht="12.75">
      <c r="A14" s="36" t="s">
        <v>19</v>
      </c>
      <c r="B14" s="6">
        <v>65688.07483589686</v>
      </c>
      <c r="C14" s="6">
        <v>549658.4786077623</v>
      </c>
      <c r="D14" s="6">
        <v>0</v>
      </c>
      <c r="E14" s="6">
        <v>0</v>
      </c>
      <c r="F14" s="6">
        <f t="shared" si="0"/>
        <v>615346.5534436591</v>
      </c>
      <c r="H14" s="7" t="s">
        <v>20</v>
      </c>
      <c r="I14" s="8">
        <v>1545709</v>
      </c>
    </row>
    <row r="15" spans="1:9" ht="12.75">
      <c r="A15" s="36" t="s">
        <v>21</v>
      </c>
      <c r="B15" s="6">
        <v>695998.7589462025</v>
      </c>
      <c r="C15" s="6">
        <v>7262777.985187018</v>
      </c>
      <c r="D15" s="6">
        <v>0</v>
      </c>
      <c r="E15" s="6">
        <v>0</v>
      </c>
      <c r="F15" s="6">
        <f t="shared" si="0"/>
        <v>7958776.744133221</v>
      </c>
      <c r="H15" s="7" t="s">
        <v>22</v>
      </c>
      <c r="I15" s="8">
        <v>1443739.571313417</v>
      </c>
    </row>
    <row r="16" spans="1:6" ht="12.75">
      <c r="A16" s="36" t="s">
        <v>23</v>
      </c>
      <c r="B16" s="6">
        <v>552919.0918727701</v>
      </c>
      <c r="C16" s="6">
        <v>4458591.40464436</v>
      </c>
      <c r="D16" s="6">
        <v>0</v>
      </c>
      <c r="E16" s="6">
        <v>0</v>
      </c>
      <c r="F16" s="6">
        <f t="shared" si="0"/>
        <v>5011510.49651713</v>
      </c>
    </row>
    <row r="17" spans="1:8" ht="12.75">
      <c r="A17" s="36" t="s">
        <v>24</v>
      </c>
      <c r="B17" s="6">
        <v>81611.88717779996</v>
      </c>
      <c r="C17" s="6">
        <v>816644.4062936452</v>
      </c>
      <c r="D17" s="6">
        <v>0</v>
      </c>
      <c r="E17" s="6">
        <v>0</v>
      </c>
      <c r="F17" s="6">
        <f t="shared" si="0"/>
        <v>898256.2934714451</v>
      </c>
      <c r="H17" s="7" t="s">
        <v>25</v>
      </c>
    </row>
    <row r="18" spans="1:9" ht="12.75">
      <c r="A18" s="36" t="s">
        <v>26</v>
      </c>
      <c r="B18" s="6">
        <v>0</v>
      </c>
      <c r="C18" s="6">
        <v>0</v>
      </c>
      <c r="D18" s="6">
        <v>0</v>
      </c>
      <c r="E18" s="6">
        <v>0</v>
      </c>
      <c r="F18" s="6">
        <f t="shared" si="0"/>
        <v>0</v>
      </c>
      <c r="H18" s="7" t="s">
        <v>27</v>
      </c>
      <c r="I18" s="8">
        <v>0</v>
      </c>
    </row>
    <row r="19" spans="1:9" ht="12.75">
      <c r="A19" s="36" t="s">
        <v>28</v>
      </c>
      <c r="B19" s="6">
        <v>269129.2508521615</v>
      </c>
      <c r="C19" s="6">
        <v>2508009.4458774882</v>
      </c>
      <c r="D19" s="6">
        <v>0</v>
      </c>
      <c r="E19" s="6">
        <v>0</v>
      </c>
      <c r="F19" s="6">
        <f t="shared" si="0"/>
        <v>2777138.69672965</v>
      </c>
      <c r="H19" s="7" t="s">
        <v>29</v>
      </c>
      <c r="I19" s="8">
        <v>-5957549.999999999</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20181741</v>
      </c>
    </row>
    <row r="22" spans="1:9" ht="12.75">
      <c r="A22" s="36" t="s">
        <v>34</v>
      </c>
      <c r="B22" s="6">
        <v>136561.8547149336</v>
      </c>
      <c r="C22" s="6">
        <v>1533121.2610833226</v>
      </c>
      <c r="D22" s="6">
        <v>0</v>
      </c>
      <c r="E22" s="6">
        <v>0</v>
      </c>
      <c r="F22" s="6">
        <f t="shared" si="0"/>
        <v>1669683.1157982561</v>
      </c>
      <c r="H22" s="7" t="s">
        <v>35</v>
      </c>
      <c r="I22" s="8" t="s">
        <v>0</v>
      </c>
    </row>
    <row r="23" spans="1:9" ht="12.75">
      <c r="A23" s="36" t="s">
        <v>36</v>
      </c>
      <c r="B23" s="6">
        <v>79739.81266618824</v>
      </c>
      <c r="C23" s="6">
        <v>447493.04453692475</v>
      </c>
      <c r="D23" s="6">
        <v>0</v>
      </c>
      <c r="E23" s="6">
        <v>0</v>
      </c>
      <c r="F23" s="6">
        <f t="shared" si="0"/>
        <v>527232.857203113</v>
      </c>
      <c r="H23" s="7" t="s">
        <v>37</v>
      </c>
      <c r="I23" s="8">
        <v>0</v>
      </c>
    </row>
    <row r="24" spans="1:6" ht="12.75">
      <c r="A24" s="36" t="s">
        <v>38</v>
      </c>
      <c r="B24" s="6">
        <v>98370.1050949168</v>
      </c>
      <c r="C24" s="6">
        <v>629359.9810246278</v>
      </c>
      <c r="D24" s="6">
        <v>0</v>
      </c>
      <c r="E24" s="6">
        <v>0</v>
      </c>
      <c r="F24" s="6">
        <f t="shared" si="0"/>
        <v>727730.0861195446</v>
      </c>
    </row>
    <row r="25" spans="1:9" ht="12.75">
      <c r="A25" s="36" t="s">
        <v>39</v>
      </c>
      <c r="B25" s="6">
        <v>0</v>
      </c>
      <c r="C25" s="6">
        <v>0</v>
      </c>
      <c r="D25" s="6">
        <v>0</v>
      </c>
      <c r="E25" s="6">
        <v>0</v>
      </c>
      <c r="F25" s="6">
        <f t="shared" si="0"/>
        <v>0</v>
      </c>
      <c r="H25" s="7" t="s">
        <v>40</v>
      </c>
      <c r="I25" s="8">
        <f>SUM(I10:I15)-SUM(I18:I23)</f>
        <v>72206881.57131341</v>
      </c>
    </row>
    <row r="26" spans="1:9" ht="12.75">
      <c r="A26" s="36" t="s">
        <v>41</v>
      </c>
      <c r="B26" s="6">
        <v>284693.7406921846</v>
      </c>
      <c r="C26" s="6">
        <v>1726188.2721531654</v>
      </c>
      <c r="D26" s="6">
        <v>0</v>
      </c>
      <c r="E26" s="6">
        <v>0</v>
      </c>
      <c r="F26" s="6">
        <f t="shared" si="0"/>
        <v>2010882.01284535</v>
      </c>
      <c r="H26" s="7" t="s">
        <v>42</v>
      </c>
      <c r="I26" s="8">
        <f>+F60</f>
        <v>72206881.46708736</v>
      </c>
    </row>
    <row r="27" spans="1:9" ht="12.75">
      <c r="A27" s="36" t="s">
        <v>43</v>
      </c>
      <c r="B27" s="6">
        <v>0</v>
      </c>
      <c r="C27" s="6">
        <v>0</v>
      </c>
      <c r="D27" s="6">
        <v>0</v>
      </c>
      <c r="E27" s="6">
        <v>0</v>
      </c>
      <c r="F27" s="6">
        <f t="shared" si="0"/>
        <v>0</v>
      </c>
      <c r="I27" s="6"/>
    </row>
    <row r="28" spans="1:9" ht="12.75">
      <c r="A28" s="36" t="s">
        <v>44</v>
      </c>
      <c r="B28" s="6">
        <v>159356.74746871702</v>
      </c>
      <c r="C28" s="6">
        <v>1221072.3172392575</v>
      </c>
      <c r="D28" s="6">
        <v>0</v>
      </c>
      <c r="E28" s="6">
        <v>0</v>
      </c>
      <c r="F28" s="6">
        <f t="shared" si="0"/>
        <v>1380429.0647079744</v>
      </c>
      <c r="I28" s="6"/>
    </row>
    <row r="29" spans="1:6" ht="12.75">
      <c r="A29" s="36" t="s">
        <v>45</v>
      </c>
      <c r="B29" s="6">
        <v>0</v>
      </c>
      <c r="C29" s="6">
        <v>0</v>
      </c>
      <c r="D29" s="6">
        <v>0</v>
      </c>
      <c r="E29" s="6">
        <v>0</v>
      </c>
      <c r="F29" s="6">
        <f t="shared" si="0"/>
        <v>0</v>
      </c>
    </row>
    <row r="30" spans="1:6" ht="12.75">
      <c r="A30" s="36" t="s">
        <v>46</v>
      </c>
      <c r="B30" s="6">
        <v>1031254.5974330527</v>
      </c>
      <c r="C30" s="6">
        <v>6640322.379068506</v>
      </c>
      <c r="D30" s="6">
        <v>0</v>
      </c>
      <c r="E30" s="6">
        <v>0</v>
      </c>
      <c r="F30" s="6">
        <f t="shared" si="0"/>
        <v>7671576.976501559</v>
      </c>
    </row>
    <row r="31" spans="1:6" ht="12.75">
      <c r="A31" s="36" t="s">
        <v>47</v>
      </c>
      <c r="B31" s="6">
        <v>273170.88007298746</v>
      </c>
      <c r="C31" s="6">
        <v>3706064.5791364005</v>
      </c>
      <c r="D31" s="6">
        <v>0</v>
      </c>
      <c r="E31" s="6">
        <v>0</v>
      </c>
      <c r="F31" s="6">
        <f t="shared" si="0"/>
        <v>3979235.459209388</v>
      </c>
    </row>
    <row r="32" spans="1:6" ht="12.75">
      <c r="A32" s="36" t="s">
        <v>48</v>
      </c>
      <c r="B32" s="6">
        <v>0</v>
      </c>
      <c r="C32" s="6">
        <v>0</v>
      </c>
      <c r="D32" s="6">
        <v>0</v>
      </c>
      <c r="E32" s="6">
        <v>0</v>
      </c>
      <c r="F32" s="6">
        <f t="shared" si="0"/>
        <v>0</v>
      </c>
    </row>
    <row r="33" spans="1:6" ht="12.75">
      <c r="A33" s="36" t="s">
        <v>49</v>
      </c>
      <c r="B33" s="6">
        <v>34439.99071219159</v>
      </c>
      <c r="C33" s="6">
        <v>215240.3808102837</v>
      </c>
      <c r="D33" s="6">
        <v>0</v>
      </c>
      <c r="E33" s="6">
        <v>0</v>
      </c>
      <c r="F33" s="6">
        <f t="shared" si="0"/>
        <v>249680.3715224753</v>
      </c>
    </row>
    <row r="34" spans="1:6" ht="12.75">
      <c r="A34" s="36" t="s">
        <v>50</v>
      </c>
      <c r="B34" s="6">
        <v>24751.82830424851</v>
      </c>
      <c r="C34" s="6">
        <v>331013.53401732986</v>
      </c>
      <c r="D34" s="6">
        <v>0</v>
      </c>
      <c r="E34" s="6">
        <v>0</v>
      </c>
      <c r="F34" s="6">
        <f t="shared" si="0"/>
        <v>355765.3623215784</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54489.872777513956</v>
      </c>
      <c r="C37" s="6">
        <v>361634.4097039328</v>
      </c>
      <c r="D37" s="6">
        <v>0</v>
      </c>
      <c r="E37" s="6">
        <v>0</v>
      </c>
      <c r="F37" s="6">
        <f t="shared" si="0"/>
        <v>416124.28248144675</v>
      </c>
    </row>
    <row r="38" spans="1:6" ht="12.75">
      <c r="A38" s="36" t="s">
        <v>54</v>
      </c>
      <c r="B38" s="6">
        <v>0</v>
      </c>
      <c r="C38" s="6">
        <v>0</v>
      </c>
      <c r="D38" s="6">
        <v>0</v>
      </c>
      <c r="E38" s="6">
        <v>0</v>
      </c>
      <c r="F38" s="6">
        <f t="shared" si="0"/>
        <v>0</v>
      </c>
    </row>
    <row r="39" spans="1:6" ht="12.75">
      <c r="A39" s="36" t="s">
        <v>55</v>
      </c>
      <c r="B39" s="6">
        <v>409498.62970017514</v>
      </c>
      <c r="C39" s="6">
        <v>4315456.994257853</v>
      </c>
      <c r="D39" s="6">
        <v>0</v>
      </c>
      <c r="E39" s="6">
        <v>0</v>
      </c>
      <c r="F39" s="6">
        <f t="shared" si="0"/>
        <v>4724955.623958029</v>
      </c>
    </row>
    <row r="40" spans="1:6" ht="12.75">
      <c r="A40" s="36" t="s">
        <v>56</v>
      </c>
      <c r="B40" s="6">
        <v>0</v>
      </c>
      <c r="C40" s="6">
        <v>0</v>
      </c>
      <c r="D40" s="6">
        <v>0</v>
      </c>
      <c r="E40" s="6">
        <v>0</v>
      </c>
      <c r="F40" s="6">
        <f t="shared" si="0"/>
        <v>0</v>
      </c>
    </row>
    <row r="41" spans="1:6" ht="12.75">
      <c r="A41" s="36" t="s">
        <v>57</v>
      </c>
      <c r="B41" s="6">
        <v>151743.68476006697</v>
      </c>
      <c r="C41" s="6">
        <v>603929.2227760341</v>
      </c>
      <c r="D41" s="6">
        <v>0</v>
      </c>
      <c r="E41" s="6">
        <v>0</v>
      </c>
      <c r="F41" s="6">
        <f t="shared" si="0"/>
        <v>755672.9075361011</v>
      </c>
    </row>
    <row r="42" spans="1:6" ht="12.75">
      <c r="A42" s="36" t="s">
        <v>58</v>
      </c>
      <c r="B42" s="6">
        <v>191577.1686530811</v>
      </c>
      <c r="C42" s="6">
        <v>1496244.5668763372</v>
      </c>
      <c r="D42" s="6">
        <v>0</v>
      </c>
      <c r="E42" s="6">
        <v>0</v>
      </c>
      <c r="F42" s="6">
        <f t="shared" si="0"/>
        <v>1687821.7355294183</v>
      </c>
    </row>
    <row r="43" spans="1:6" ht="12.75">
      <c r="A43" s="36" t="s">
        <v>59</v>
      </c>
      <c r="B43" s="6">
        <v>37261.7392480782</v>
      </c>
      <c r="C43" s="6">
        <v>276828.46459846693</v>
      </c>
      <c r="D43" s="6">
        <v>0</v>
      </c>
      <c r="E43" s="6">
        <v>0</v>
      </c>
      <c r="F43" s="6">
        <f t="shared" si="0"/>
        <v>314090.20384654513</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240140.16575709658</v>
      </c>
      <c r="C47" s="6">
        <v>1909158.9867243795</v>
      </c>
      <c r="D47" s="6">
        <v>0</v>
      </c>
      <c r="E47" s="6">
        <v>0</v>
      </c>
      <c r="F47" s="6">
        <f t="shared" si="0"/>
        <v>2149299.152481476</v>
      </c>
    </row>
    <row r="48" spans="1:6" ht="12.75">
      <c r="A48" s="36" t="s">
        <v>64</v>
      </c>
      <c r="B48" s="6">
        <v>0</v>
      </c>
      <c r="C48" s="6">
        <v>0</v>
      </c>
      <c r="D48" s="6">
        <v>0</v>
      </c>
      <c r="E48" s="6">
        <v>0</v>
      </c>
      <c r="F48" s="6">
        <f t="shared" si="0"/>
        <v>0</v>
      </c>
    </row>
    <row r="49" spans="1:6" ht="12.75">
      <c r="A49" s="36" t="s">
        <v>65</v>
      </c>
      <c r="B49" s="6">
        <v>167636.33536542495</v>
      </c>
      <c r="C49" s="6">
        <v>1893654.7694564234</v>
      </c>
      <c r="D49" s="6">
        <v>0</v>
      </c>
      <c r="E49" s="6">
        <v>0</v>
      </c>
      <c r="F49" s="6">
        <f t="shared" si="0"/>
        <v>2061291.1048218482</v>
      </c>
    </row>
    <row r="50" spans="1:6" ht="12.75">
      <c r="A50" s="36" t="s">
        <v>66</v>
      </c>
      <c r="B50" s="6">
        <v>581099.9989002007</v>
      </c>
      <c r="C50" s="6">
        <v>6470182.480551679</v>
      </c>
      <c r="D50" s="6">
        <v>0</v>
      </c>
      <c r="E50" s="6">
        <v>0</v>
      </c>
      <c r="F50" s="6">
        <f t="shared" si="0"/>
        <v>7051282.47945188</v>
      </c>
    </row>
    <row r="51" spans="1:6" ht="12.75">
      <c r="A51" s="36" t="s">
        <v>67</v>
      </c>
      <c r="B51" s="6">
        <v>22373.629563706156</v>
      </c>
      <c r="C51" s="6">
        <v>115645.71260802176</v>
      </c>
      <c r="D51" s="6">
        <v>0</v>
      </c>
      <c r="E51" s="6">
        <v>0</v>
      </c>
      <c r="F51" s="6">
        <f t="shared" si="0"/>
        <v>138019.3421717279</v>
      </c>
    </row>
    <row r="52" spans="1:6" ht="12.75">
      <c r="A52" s="36" t="s">
        <v>68</v>
      </c>
      <c r="B52" s="6">
        <v>0</v>
      </c>
      <c r="C52" s="6">
        <v>0</v>
      </c>
      <c r="D52" s="6">
        <v>0</v>
      </c>
      <c r="E52" s="6">
        <v>0</v>
      </c>
      <c r="F52" s="6">
        <f t="shared" si="0"/>
        <v>0</v>
      </c>
    </row>
    <row r="53" spans="1:6" ht="12.75">
      <c r="A53" s="36" t="s">
        <v>69</v>
      </c>
      <c r="B53" s="6">
        <v>452595.2171185105</v>
      </c>
      <c r="C53" s="6">
        <v>3421071.916294938</v>
      </c>
      <c r="D53" s="6">
        <v>0</v>
      </c>
      <c r="E53" s="6">
        <v>0</v>
      </c>
      <c r="F53" s="6">
        <f t="shared" si="0"/>
        <v>3873667.1334134485</v>
      </c>
    </row>
    <row r="54" spans="1:6" ht="12.75">
      <c r="A54" s="36" t="s">
        <v>70</v>
      </c>
      <c r="B54" s="6">
        <v>94149.86808240028</v>
      </c>
      <c r="C54" s="6">
        <v>839661.8910305621</v>
      </c>
      <c r="D54" s="6">
        <v>0</v>
      </c>
      <c r="E54" s="6">
        <v>0</v>
      </c>
      <c r="F54" s="6">
        <f>SUM(B54:E54)</f>
        <v>933811.7591129624</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7254352.451898931</v>
      </c>
      <c r="C60" s="6">
        <f>SUM(C6:C58)</f>
        <v>64952529.01518843</v>
      </c>
      <c r="D60" s="6">
        <f>SUM(D6:D58)</f>
        <v>0</v>
      </c>
      <c r="E60" s="6">
        <f>SUM(E6:E58)</f>
        <v>0</v>
      </c>
      <c r="F60" s="6">
        <f>SUM(F6:F58)</f>
        <v>72206881.46708736</v>
      </c>
    </row>
  </sheetData>
  <mergeCells count="1">
    <mergeCell ref="B1:F1"/>
  </mergeCells>
  <printOptions horizontalCentered="1" verticalCentered="1"/>
  <pageMargins left="0.5" right="0.5" top="0" bottom="0" header="0.5" footer="0.5"/>
  <pageSetup fitToHeight="1" fitToWidth="1" horizontalDpi="600" verticalDpi="600" orientation="portrait" scale="76"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customWidth="1"/>
    <col min="2" max="2" width="12.87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c r="B1" s="122" t="s">
        <v>264</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433113.1280610329</v>
      </c>
      <c r="C6" s="6">
        <v>0</v>
      </c>
      <c r="D6" s="6">
        <v>0</v>
      </c>
      <c r="E6" s="6">
        <v>0</v>
      </c>
      <c r="F6" s="6">
        <f aca="true" t="shared" si="0" ref="F6:F53">SUM(B6:E6)</f>
        <v>433113.1280610329</v>
      </c>
      <c r="H6" s="7" t="s">
        <v>8</v>
      </c>
      <c r="I6" s="8" t="s">
        <v>0</v>
      </c>
    </row>
    <row r="7" spans="1:6" ht="12" customHeight="1">
      <c r="A7" s="36" t="s">
        <v>9</v>
      </c>
      <c r="B7" s="6">
        <v>0</v>
      </c>
      <c r="C7" s="6">
        <v>0</v>
      </c>
      <c r="D7" s="6">
        <v>0</v>
      </c>
      <c r="E7" s="6">
        <v>0</v>
      </c>
      <c r="F7" s="6">
        <f t="shared" si="0"/>
        <v>0</v>
      </c>
    </row>
    <row r="8" spans="1:9" ht="12.75">
      <c r="A8" s="36" t="s">
        <v>10</v>
      </c>
      <c r="B8" s="6">
        <v>43655.00854191573</v>
      </c>
      <c r="C8" s="6">
        <v>0</v>
      </c>
      <c r="D8" s="6">
        <v>0</v>
      </c>
      <c r="E8" s="6">
        <v>0</v>
      </c>
      <c r="F8" s="6">
        <f t="shared" si="0"/>
        <v>43655.00854191573</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17074665</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18066</v>
      </c>
    </row>
    <row r="14" spans="1:9" ht="12.75">
      <c r="A14" s="36" t="s">
        <v>19</v>
      </c>
      <c r="B14" s="6">
        <v>0</v>
      </c>
      <c r="C14" s="6">
        <v>0</v>
      </c>
      <c r="D14" s="6">
        <v>0</v>
      </c>
      <c r="E14" s="6">
        <v>0</v>
      </c>
      <c r="F14" s="6">
        <f t="shared" si="0"/>
        <v>0</v>
      </c>
      <c r="H14" s="7" t="s">
        <v>20</v>
      </c>
      <c r="I14" s="8">
        <v>406240</v>
      </c>
    </row>
    <row r="15" spans="1:9" ht="12.75">
      <c r="A15" s="36" t="s">
        <v>21</v>
      </c>
      <c r="B15" s="6">
        <v>153765.70317423454</v>
      </c>
      <c r="C15" s="6">
        <v>0</v>
      </c>
      <c r="D15" s="6">
        <v>0</v>
      </c>
      <c r="E15" s="6">
        <v>0</v>
      </c>
      <c r="F15" s="6">
        <f t="shared" si="0"/>
        <v>153765.70317423454</v>
      </c>
      <c r="H15" s="7" t="s">
        <v>22</v>
      </c>
      <c r="I15" s="8">
        <v>413474.6066101072</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-1329839</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711825</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1306835.1636399252</v>
      </c>
      <c r="C24" s="6">
        <v>72688.66391653594</v>
      </c>
      <c r="D24" s="6">
        <v>0</v>
      </c>
      <c r="E24" s="6">
        <v>0</v>
      </c>
      <c r="F24" s="6">
        <f t="shared" si="0"/>
        <v>1379523.827556461</v>
      </c>
    </row>
    <row r="25" spans="1:9" ht="12.75">
      <c r="A25" s="36" t="s">
        <v>39</v>
      </c>
      <c r="B25" s="6">
        <v>0</v>
      </c>
      <c r="C25" s="6">
        <v>0</v>
      </c>
      <c r="D25" s="6">
        <v>0</v>
      </c>
      <c r="E25" s="6">
        <v>0</v>
      </c>
      <c r="F25" s="6">
        <f t="shared" si="0"/>
        <v>0</v>
      </c>
      <c r="H25" s="7" t="s">
        <v>40</v>
      </c>
      <c r="I25" s="8">
        <f>SUM(I10:I15)-SUM(I18:I23)</f>
        <v>18530459.60661011</v>
      </c>
    </row>
    <row r="26" spans="1:9" ht="12.75">
      <c r="A26" s="36" t="s">
        <v>41</v>
      </c>
      <c r="B26" s="6">
        <v>0</v>
      </c>
      <c r="C26" s="6">
        <v>0</v>
      </c>
      <c r="D26" s="6">
        <v>0</v>
      </c>
      <c r="E26" s="6">
        <v>0</v>
      </c>
      <c r="F26" s="6">
        <f t="shared" si="0"/>
        <v>0</v>
      </c>
      <c r="H26" s="7" t="s">
        <v>42</v>
      </c>
      <c r="I26" s="8">
        <f>+F60</f>
        <v>18530459.57676066</v>
      </c>
    </row>
    <row r="27" spans="1:9" ht="12.75">
      <c r="A27" s="36" t="s">
        <v>43</v>
      </c>
      <c r="B27" s="6">
        <v>0</v>
      </c>
      <c r="C27" s="6">
        <v>0</v>
      </c>
      <c r="D27" s="6">
        <v>0</v>
      </c>
      <c r="E27" s="6">
        <v>0</v>
      </c>
      <c r="F27" s="6">
        <f t="shared" si="0"/>
        <v>0</v>
      </c>
      <c r="I27" s="6" t="s">
        <v>0</v>
      </c>
    </row>
    <row r="28" spans="1:9" ht="12.75">
      <c r="A28" s="36" t="s">
        <v>44</v>
      </c>
      <c r="B28" s="6">
        <v>0</v>
      </c>
      <c r="C28" s="6">
        <v>0</v>
      </c>
      <c r="D28" s="6">
        <v>0</v>
      </c>
      <c r="E28" s="6">
        <v>0</v>
      </c>
      <c r="F28" s="6">
        <f t="shared" si="0"/>
        <v>0</v>
      </c>
      <c r="I28" s="6"/>
    </row>
    <row r="29" spans="1:6" ht="12.75">
      <c r="A29" s="36" t="s">
        <v>45</v>
      </c>
      <c r="B29" s="6">
        <v>0</v>
      </c>
      <c r="C29" s="6">
        <v>0</v>
      </c>
      <c r="D29" s="6">
        <v>0</v>
      </c>
      <c r="E29" s="6">
        <v>0</v>
      </c>
      <c r="F29" s="6">
        <f t="shared" si="0"/>
        <v>0</v>
      </c>
    </row>
    <row r="30" spans="1:6" ht="12.75">
      <c r="A30" s="36" t="s">
        <v>46</v>
      </c>
      <c r="B30" s="6">
        <v>11777949.305769162</v>
      </c>
      <c r="C30" s="6">
        <v>4250837.550142886</v>
      </c>
      <c r="D30" s="6">
        <v>0</v>
      </c>
      <c r="E30" s="6">
        <v>0</v>
      </c>
      <c r="F30" s="6">
        <f t="shared" si="0"/>
        <v>16028786.855912048</v>
      </c>
    </row>
    <row r="31" spans="1:6" ht="12.75">
      <c r="A31" s="36" t="s">
        <v>47</v>
      </c>
      <c r="B31" s="6">
        <v>0</v>
      </c>
      <c r="C31" s="6">
        <v>0</v>
      </c>
      <c r="D31" s="6">
        <v>0</v>
      </c>
      <c r="E31" s="6">
        <v>0</v>
      </c>
      <c r="F31" s="6">
        <f t="shared" si="0"/>
        <v>0</v>
      </c>
    </row>
    <row r="32" spans="1:6" ht="12.75">
      <c r="A32" s="36" t="s">
        <v>48</v>
      </c>
      <c r="B32" s="6">
        <v>0</v>
      </c>
      <c r="C32" s="6">
        <v>0</v>
      </c>
      <c r="D32" s="6">
        <v>0</v>
      </c>
      <c r="E32" s="6">
        <v>0</v>
      </c>
      <c r="F32" s="6">
        <f t="shared" si="0"/>
        <v>0</v>
      </c>
    </row>
    <row r="33" spans="1:6" ht="12.75">
      <c r="A33" s="36" t="s">
        <v>49</v>
      </c>
      <c r="B33" s="6">
        <v>0</v>
      </c>
      <c r="C33" s="6">
        <v>0</v>
      </c>
      <c r="D33" s="6">
        <v>0</v>
      </c>
      <c r="E33" s="6">
        <v>0</v>
      </c>
      <c r="F33" s="6">
        <f t="shared" si="0"/>
        <v>0</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21882.78874115214</v>
      </c>
      <c r="C37" s="6">
        <v>0</v>
      </c>
      <c r="D37" s="6">
        <v>0</v>
      </c>
      <c r="E37" s="6">
        <v>0</v>
      </c>
      <c r="F37" s="6">
        <f t="shared" si="0"/>
        <v>21882.78874115214</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16404.328648416642</v>
      </c>
      <c r="C42" s="6">
        <v>0</v>
      </c>
      <c r="D42" s="6">
        <v>0</v>
      </c>
      <c r="E42" s="6">
        <v>0</v>
      </c>
      <c r="F42" s="6">
        <f t="shared" si="0"/>
        <v>16404.328648416642</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0</v>
      </c>
      <c r="E48" s="6">
        <v>0</v>
      </c>
      <c r="F48" s="6">
        <f t="shared" si="0"/>
        <v>0</v>
      </c>
    </row>
    <row r="49" spans="1:6" ht="12.75">
      <c r="A49" s="36" t="s">
        <v>65</v>
      </c>
      <c r="B49" s="6">
        <v>0</v>
      </c>
      <c r="C49" s="6">
        <v>0</v>
      </c>
      <c r="D49" s="6">
        <v>0</v>
      </c>
      <c r="E49" s="6">
        <v>0</v>
      </c>
      <c r="F49" s="6">
        <f t="shared" si="0"/>
        <v>0</v>
      </c>
    </row>
    <row r="50" spans="1:6" ht="12.75">
      <c r="A50" s="36" t="s">
        <v>66</v>
      </c>
      <c r="B50" s="6">
        <v>453327.93612539704</v>
      </c>
      <c r="C50" s="6">
        <v>0</v>
      </c>
      <c r="D50" s="6">
        <v>0</v>
      </c>
      <c r="E50" s="6">
        <v>0</v>
      </c>
      <c r="F50" s="6">
        <f t="shared" si="0"/>
        <v>453327.93612539704</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14206933.362701237</v>
      </c>
      <c r="C60" s="6">
        <f>SUM(C6:C58)</f>
        <v>4323526.214059422</v>
      </c>
      <c r="D60" s="6">
        <f>SUM(D6:D58)</f>
        <v>0</v>
      </c>
      <c r="E60" s="6">
        <f>SUM(E6:E58)</f>
        <v>0</v>
      </c>
      <c r="F60" s="6">
        <f>SUM(F6:F58)</f>
        <v>18530459.57676066</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1.625" style="7" bestFit="1" customWidth="1"/>
    <col min="4" max="4" width="9.37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106</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230486.64804761866</v>
      </c>
      <c r="C6" s="6">
        <v>4178401.3508297815</v>
      </c>
      <c r="D6" s="6">
        <v>113647.03574134334</v>
      </c>
      <c r="E6" s="6">
        <v>0</v>
      </c>
      <c r="F6" s="6">
        <f aca="true" t="shared" si="0" ref="F6:F21">SUM(B6:E6)</f>
        <v>4522535.034618744</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4778293.580364622</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161411.68666666668</v>
      </c>
    </row>
    <row r="16" spans="1:6" ht="12.75">
      <c r="A16" s="36" t="s">
        <v>23</v>
      </c>
      <c r="B16" s="6">
        <v>800.847523119216</v>
      </c>
      <c r="C16" s="6">
        <v>22458.292500986845</v>
      </c>
      <c r="D16" s="6">
        <v>204.4086772943005</v>
      </c>
      <c r="E16" s="6">
        <v>0</v>
      </c>
      <c r="F16" s="6">
        <f t="shared" si="0"/>
        <v>23463.548701400363</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400000</v>
      </c>
    </row>
    <row r="19" spans="1:9" ht="12.75">
      <c r="A19" s="36" t="s">
        <v>28</v>
      </c>
      <c r="B19" s="6">
        <v>0</v>
      </c>
      <c r="C19" s="6">
        <v>0</v>
      </c>
      <c r="D19" s="6">
        <v>0</v>
      </c>
      <c r="E19" s="6">
        <v>0</v>
      </c>
      <c r="F19" s="6">
        <f t="shared" si="0"/>
        <v>0</v>
      </c>
      <c r="H19" s="7" t="s">
        <v>29</v>
      </c>
      <c r="I19" s="8">
        <v>-807666.4196353774</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328371</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222148</v>
      </c>
    </row>
    <row r="24" spans="1:6" ht="12.75">
      <c r="A24" s="36" t="s">
        <v>38</v>
      </c>
      <c r="B24" s="6">
        <v>9623.167488532326</v>
      </c>
      <c r="C24" s="6">
        <v>238160.80474235732</v>
      </c>
      <c r="D24" s="6">
        <v>3070.1311156333504</v>
      </c>
      <c r="E24" s="6">
        <v>0</v>
      </c>
      <c r="F24" s="6">
        <f t="shared" si="1"/>
        <v>250854.10334652298</v>
      </c>
    </row>
    <row r="25" spans="1:9" ht="12.75">
      <c r="A25" s="36" t="s">
        <v>39</v>
      </c>
      <c r="B25" s="6">
        <v>0</v>
      </c>
      <c r="C25" s="6">
        <v>0</v>
      </c>
      <c r="D25" s="6">
        <v>0</v>
      </c>
      <c r="E25" s="6">
        <v>0</v>
      </c>
      <c r="F25" s="6">
        <f t="shared" si="1"/>
        <v>0</v>
      </c>
      <c r="H25" s="7" t="s">
        <v>40</v>
      </c>
      <c r="I25" s="8">
        <f>SUM(I10:I15)-SUM(I18:I23)</f>
        <v>4796852.686666666</v>
      </c>
    </row>
    <row r="26" spans="1:9" ht="12.75">
      <c r="A26" s="36" t="s">
        <v>41</v>
      </c>
      <c r="B26" s="6">
        <v>0</v>
      </c>
      <c r="C26" s="6">
        <v>0</v>
      </c>
      <c r="D26" s="6">
        <v>0</v>
      </c>
      <c r="E26" s="6">
        <v>0</v>
      </c>
      <c r="F26" s="6">
        <f t="shared" si="1"/>
        <v>0</v>
      </c>
      <c r="H26" s="7" t="s">
        <v>42</v>
      </c>
      <c r="I26" s="8">
        <f>+F60</f>
        <v>4796852.6866666665</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240910.66305927018</v>
      </c>
      <c r="C60" s="6">
        <f>SUM(C6:C58)</f>
        <v>4439020.448073126</v>
      </c>
      <c r="D60" s="6">
        <f>SUM(D6:D58)</f>
        <v>116921.57553427099</v>
      </c>
      <c r="E60" s="6">
        <f>SUM(E6:E58)</f>
        <v>0</v>
      </c>
      <c r="F60" s="6">
        <f>SUM(F6:F58)</f>
        <v>4796852.6866666665</v>
      </c>
    </row>
  </sheetData>
  <mergeCells count="1">
    <mergeCell ref="B1:F1"/>
  </mergeCells>
  <printOptions horizontalCentered="1" verticalCentered="1"/>
  <pageMargins left="0.5" right="0.5" top="0" bottom="0" header="0.5" footer="0.5"/>
  <pageSetup fitToHeight="1" fitToWidth="1" horizontalDpi="600" verticalDpi="600"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customWidth="1"/>
    <col min="2" max="2" width="13.12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c r="B1" s="122" t="s">
        <v>263</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255187.18544935525</v>
      </c>
      <c r="C6" s="6">
        <v>22257.68429539295</v>
      </c>
      <c r="D6" s="6">
        <v>0</v>
      </c>
      <c r="E6" s="6">
        <v>0</v>
      </c>
      <c r="F6" s="6">
        <f aca="true" t="shared" si="0" ref="F6:F53">SUM(B6:E6)</f>
        <v>277444.8697447482</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8377.632720871752</v>
      </c>
      <c r="C9" s="6">
        <v>8033.016851955512</v>
      </c>
      <c r="D9" s="6">
        <v>0</v>
      </c>
      <c r="E9" s="6">
        <v>0</v>
      </c>
      <c r="F9" s="6">
        <f t="shared" si="0"/>
        <v>16410.649572827264</v>
      </c>
      <c r="H9" s="7" t="s">
        <v>0</v>
      </c>
      <c r="I9" s="8" t="s">
        <v>0</v>
      </c>
    </row>
    <row r="10" spans="1:9" ht="12.75">
      <c r="A10" s="36" t="s">
        <v>12</v>
      </c>
      <c r="B10" s="6">
        <v>0</v>
      </c>
      <c r="C10" s="6">
        <v>0</v>
      </c>
      <c r="D10" s="6">
        <v>0</v>
      </c>
      <c r="E10" s="6">
        <v>0</v>
      </c>
      <c r="F10" s="6">
        <f t="shared" si="0"/>
        <v>0</v>
      </c>
      <c r="H10" s="7" t="s">
        <v>13</v>
      </c>
      <c r="I10" s="8">
        <v>48277445</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167440</v>
      </c>
    </row>
    <row r="15" spans="1:9" ht="12.75">
      <c r="A15" s="36" t="s">
        <v>21</v>
      </c>
      <c r="B15" s="6">
        <v>62096.18014039368</v>
      </c>
      <c r="C15" s="6">
        <v>18142.37454778684</v>
      </c>
      <c r="D15" s="6">
        <v>0</v>
      </c>
      <c r="E15" s="6">
        <v>0</v>
      </c>
      <c r="F15" s="6">
        <f t="shared" si="0"/>
        <v>80238.55468818052</v>
      </c>
      <c r="H15" s="7" t="s">
        <v>22</v>
      </c>
      <c r="I15" s="8">
        <v>1186338.0041464192</v>
      </c>
    </row>
    <row r="16" spans="1:6" ht="12.75">
      <c r="A16" s="36" t="s">
        <v>23</v>
      </c>
      <c r="B16" s="6">
        <v>34699.63247689297</v>
      </c>
      <c r="C16" s="6">
        <v>14077.67715355283</v>
      </c>
      <c r="D16" s="6">
        <v>0</v>
      </c>
      <c r="E16" s="6">
        <v>0</v>
      </c>
      <c r="F16" s="6">
        <f t="shared" si="0"/>
        <v>48777.3096304458</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32999999</v>
      </c>
    </row>
    <row r="19" spans="1:9" ht="12.75">
      <c r="A19" s="36" t="s">
        <v>28</v>
      </c>
      <c r="B19" s="6">
        <v>63488.240674063396</v>
      </c>
      <c r="C19" s="6">
        <v>34192.928690650995</v>
      </c>
      <c r="D19" s="6">
        <v>0</v>
      </c>
      <c r="E19" s="6">
        <v>0</v>
      </c>
      <c r="F19" s="6">
        <f t="shared" si="0"/>
        <v>97681.16936471438</v>
      </c>
      <c r="H19" s="7" t="s">
        <v>29</v>
      </c>
      <c r="I19" s="8">
        <v>-236725</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4411447</v>
      </c>
    </row>
    <row r="22" spans="1:9" ht="12.75">
      <c r="A22" s="36" t="s">
        <v>34</v>
      </c>
      <c r="B22" s="6">
        <v>0</v>
      </c>
      <c r="C22" s="6">
        <v>0</v>
      </c>
      <c r="D22" s="6">
        <v>0</v>
      </c>
      <c r="E22" s="6">
        <v>0</v>
      </c>
      <c r="F22" s="6">
        <f t="shared" si="0"/>
        <v>0</v>
      </c>
      <c r="H22" s="7" t="s">
        <v>35</v>
      </c>
      <c r="I22" s="8" t="s">
        <v>0</v>
      </c>
    </row>
    <row r="23" spans="1:9" ht="12.75">
      <c r="A23" s="36" t="s">
        <v>36</v>
      </c>
      <c r="B23" s="6">
        <v>401791.8723827567</v>
      </c>
      <c r="C23" s="6">
        <v>74674.30691322734</v>
      </c>
      <c r="D23" s="6">
        <v>0</v>
      </c>
      <c r="E23" s="6">
        <v>0</v>
      </c>
      <c r="F23" s="6">
        <f t="shared" si="0"/>
        <v>476466.179295984</v>
      </c>
      <c r="H23" s="7" t="s">
        <v>37</v>
      </c>
      <c r="I23" s="8">
        <v>0</v>
      </c>
    </row>
    <row r="24" spans="1:6" ht="12.75">
      <c r="A24" s="36" t="s">
        <v>38</v>
      </c>
      <c r="B24" s="6">
        <v>18867.426429699026</v>
      </c>
      <c r="C24" s="6">
        <v>5577.825466834988</v>
      </c>
      <c r="D24" s="6">
        <v>0</v>
      </c>
      <c r="E24" s="6">
        <v>0</v>
      </c>
      <c r="F24" s="6">
        <f t="shared" si="0"/>
        <v>24445.251896534013</v>
      </c>
    </row>
    <row r="25" spans="1:9" ht="12.75">
      <c r="A25" s="36" t="s">
        <v>39</v>
      </c>
      <c r="B25" s="6">
        <v>0</v>
      </c>
      <c r="C25" s="6">
        <v>0</v>
      </c>
      <c r="D25" s="6">
        <v>0</v>
      </c>
      <c r="E25" s="6">
        <v>0</v>
      </c>
      <c r="F25" s="6">
        <f t="shared" si="0"/>
        <v>0</v>
      </c>
      <c r="H25" s="7" t="s">
        <v>40</v>
      </c>
      <c r="I25" s="8">
        <f>SUM(I10:I15)-SUM(I18:I23)</f>
        <v>12456502.00414642</v>
      </c>
    </row>
    <row r="26" spans="1:9" ht="12.75">
      <c r="A26" s="36" t="s">
        <v>41</v>
      </c>
      <c r="B26" s="6">
        <v>0</v>
      </c>
      <c r="C26" s="6">
        <v>0</v>
      </c>
      <c r="D26" s="6">
        <v>0</v>
      </c>
      <c r="E26" s="6">
        <v>0</v>
      </c>
      <c r="F26" s="6">
        <f t="shared" si="0"/>
        <v>0</v>
      </c>
      <c r="H26" s="7" t="s">
        <v>42</v>
      </c>
      <c r="I26" s="8">
        <f>+F60</f>
        <v>12456501.918502621</v>
      </c>
    </row>
    <row r="27" spans="1:9" ht="12.75">
      <c r="A27" s="36" t="s">
        <v>43</v>
      </c>
      <c r="B27" s="6">
        <v>0</v>
      </c>
      <c r="C27" s="6">
        <v>0</v>
      </c>
      <c r="D27" s="6">
        <v>0</v>
      </c>
      <c r="E27" s="6">
        <v>0</v>
      </c>
      <c r="F27" s="6">
        <f t="shared" si="0"/>
        <v>0</v>
      </c>
      <c r="I27" s="6" t="s">
        <v>0</v>
      </c>
    </row>
    <row r="28" spans="1:9" ht="12.75">
      <c r="A28" s="36" t="s">
        <v>44</v>
      </c>
      <c r="B28" s="6">
        <v>0</v>
      </c>
      <c r="C28" s="6">
        <v>0</v>
      </c>
      <c r="D28" s="6">
        <v>0</v>
      </c>
      <c r="E28" s="6">
        <v>0</v>
      </c>
      <c r="F28" s="6">
        <f t="shared" si="0"/>
        <v>0</v>
      </c>
      <c r="I28" s="6"/>
    </row>
    <row r="29" spans="1:6" ht="12.75">
      <c r="A29" s="36" t="s">
        <v>45</v>
      </c>
      <c r="B29" s="6">
        <v>0</v>
      </c>
      <c r="C29" s="6">
        <v>0</v>
      </c>
      <c r="D29" s="6">
        <v>0</v>
      </c>
      <c r="E29" s="6">
        <v>0</v>
      </c>
      <c r="F29" s="6">
        <f t="shared" si="0"/>
        <v>0</v>
      </c>
    </row>
    <row r="30" spans="1:6" ht="12.75">
      <c r="A30" s="36" t="s">
        <v>46</v>
      </c>
      <c r="B30" s="6">
        <v>111177.34623204148</v>
      </c>
      <c r="C30" s="6">
        <v>115586.08035655362</v>
      </c>
      <c r="D30" s="6">
        <v>0</v>
      </c>
      <c r="E30" s="6">
        <v>0</v>
      </c>
      <c r="F30" s="6">
        <f t="shared" si="0"/>
        <v>226763.4265885951</v>
      </c>
    </row>
    <row r="31" spans="1:6" ht="12.75">
      <c r="A31" s="36" t="s">
        <v>47</v>
      </c>
      <c r="B31" s="6">
        <v>0</v>
      </c>
      <c r="C31" s="6">
        <v>0</v>
      </c>
      <c r="D31" s="6">
        <v>0</v>
      </c>
      <c r="E31" s="6">
        <v>0</v>
      </c>
      <c r="F31" s="6">
        <f t="shared" si="0"/>
        <v>0</v>
      </c>
    </row>
    <row r="32" spans="1:6" ht="12.75">
      <c r="A32" s="36" t="s">
        <v>48</v>
      </c>
      <c r="B32" s="6">
        <v>0</v>
      </c>
      <c r="C32" s="6">
        <v>0</v>
      </c>
      <c r="D32" s="6">
        <v>0</v>
      </c>
      <c r="E32" s="6">
        <v>0</v>
      </c>
      <c r="F32" s="6">
        <f t="shared" si="0"/>
        <v>0</v>
      </c>
    </row>
    <row r="33" spans="1:6" ht="12.75">
      <c r="A33" s="36" t="s">
        <v>49</v>
      </c>
      <c r="B33" s="6">
        <v>0</v>
      </c>
      <c r="C33" s="6">
        <v>0</v>
      </c>
      <c r="D33" s="6">
        <v>0</v>
      </c>
      <c r="E33" s="6">
        <v>0</v>
      </c>
      <c r="F33" s="6">
        <f t="shared" si="0"/>
        <v>0</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0</v>
      </c>
      <c r="E37" s="6">
        <v>0</v>
      </c>
      <c r="F37" s="6">
        <f t="shared" si="0"/>
        <v>0</v>
      </c>
    </row>
    <row r="38" spans="1:6" ht="12.75">
      <c r="A38" s="36" t="s">
        <v>54</v>
      </c>
      <c r="B38" s="6">
        <v>0</v>
      </c>
      <c r="C38" s="6">
        <v>0</v>
      </c>
      <c r="D38" s="6">
        <v>0</v>
      </c>
      <c r="E38" s="6">
        <v>0</v>
      </c>
      <c r="F38" s="6">
        <f t="shared" si="0"/>
        <v>0</v>
      </c>
    </row>
    <row r="39" spans="1:6" ht="12.75">
      <c r="A39" s="36" t="s">
        <v>55</v>
      </c>
      <c r="B39" s="6">
        <v>341031.93489458784</v>
      </c>
      <c r="C39" s="6">
        <v>120709.3727094018</v>
      </c>
      <c r="D39" s="6">
        <v>0</v>
      </c>
      <c r="E39" s="6">
        <v>0</v>
      </c>
      <c r="F39" s="6">
        <f t="shared" si="0"/>
        <v>461741.3076039896</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22296.35932617759</v>
      </c>
      <c r="C42" s="6">
        <v>10745.023684763662</v>
      </c>
      <c r="D42" s="6">
        <v>0</v>
      </c>
      <c r="E42" s="6">
        <v>0</v>
      </c>
      <c r="F42" s="6">
        <f t="shared" si="0"/>
        <v>33041.38301094125</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7314.773627593284</v>
      </c>
      <c r="C47" s="6">
        <v>3135.687294465654</v>
      </c>
      <c r="D47" s="6">
        <v>0</v>
      </c>
      <c r="E47" s="6">
        <v>0</v>
      </c>
      <c r="F47" s="6">
        <f t="shared" si="0"/>
        <v>10450.460922058937</v>
      </c>
    </row>
    <row r="48" spans="1:6" ht="12.75">
      <c r="A48" s="36" t="s">
        <v>64</v>
      </c>
      <c r="B48" s="6">
        <v>0</v>
      </c>
      <c r="C48" s="6">
        <v>0</v>
      </c>
      <c r="D48" s="6">
        <v>0</v>
      </c>
      <c r="E48" s="6">
        <v>0</v>
      </c>
      <c r="F48" s="6">
        <f t="shared" si="0"/>
        <v>0</v>
      </c>
    </row>
    <row r="49" spans="1:6" ht="12.75">
      <c r="A49" s="36" t="s">
        <v>65</v>
      </c>
      <c r="B49" s="6">
        <v>7613387.857347192</v>
      </c>
      <c r="C49" s="6">
        <v>2456812.8401973797</v>
      </c>
      <c r="D49" s="6">
        <v>0</v>
      </c>
      <c r="E49" s="6">
        <v>0</v>
      </c>
      <c r="F49" s="6">
        <f t="shared" si="0"/>
        <v>10070200.697544571</v>
      </c>
    </row>
    <row r="50" spans="1:6" ht="12.75">
      <c r="A50" s="36" t="s">
        <v>66</v>
      </c>
      <c r="B50" s="6">
        <v>0</v>
      </c>
      <c r="C50" s="6">
        <v>0</v>
      </c>
      <c r="D50" s="6">
        <v>0</v>
      </c>
      <c r="E50" s="6">
        <v>0</v>
      </c>
      <c r="F50" s="6">
        <f t="shared" si="0"/>
        <v>0</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260127.9676135591</v>
      </c>
      <c r="C53" s="6">
        <v>73572.83919044517</v>
      </c>
      <c r="D53" s="6">
        <v>0</v>
      </c>
      <c r="E53" s="6">
        <v>0</v>
      </c>
      <c r="F53" s="6">
        <f t="shared" si="0"/>
        <v>333700.80680400424</v>
      </c>
    </row>
    <row r="54" spans="1:6" ht="12.75">
      <c r="A54" s="36" t="s">
        <v>70</v>
      </c>
      <c r="B54" s="6">
        <v>0</v>
      </c>
      <c r="C54" s="6">
        <v>0</v>
      </c>
      <c r="D54" s="6">
        <v>0</v>
      </c>
      <c r="E54" s="6">
        <v>0</v>
      </c>
      <c r="F54" s="6">
        <f>SUM(B54:E54)</f>
        <v>0</v>
      </c>
    </row>
    <row r="55" spans="1:6" ht="12.75">
      <c r="A55" s="36" t="s">
        <v>71</v>
      </c>
      <c r="B55" s="6">
        <v>170053.26365496594</v>
      </c>
      <c r="C55" s="6">
        <v>129086.58818006152</v>
      </c>
      <c r="D55" s="6">
        <v>0</v>
      </c>
      <c r="E55" s="6">
        <v>0</v>
      </c>
      <c r="F55" s="6">
        <f>SUM(B55:E55)</f>
        <v>299139.85183502745</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9369897.67297015</v>
      </c>
      <c r="C60" s="6">
        <f>SUM(C6:C58)</f>
        <v>3086604.2455324726</v>
      </c>
      <c r="D60" s="6">
        <f>SUM(D6:D58)</f>
        <v>0</v>
      </c>
      <c r="E60" s="6">
        <f>SUM(E6:E58)</f>
        <v>0</v>
      </c>
      <c r="F60" s="6">
        <f>SUM(F6:F58)</f>
        <v>12456501.918502621</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117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43687.044440232195</v>
      </c>
      <c r="C6" s="6">
        <v>0</v>
      </c>
      <c r="D6" s="6">
        <v>7783.735597704262</v>
      </c>
      <c r="E6" s="6">
        <v>0</v>
      </c>
      <c r="F6" s="6">
        <f aca="true" t="shared" si="0" ref="F6:F21">SUM(B6:E6)</f>
        <v>51470.780037936456</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5527856</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5899.263494057926</v>
      </c>
      <c r="C13" s="6">
        <v>0</v>
      </c>
      <c r="D13" s="6">
        <v>0</v>
      </c>
      <c r="E13" s="6">
        <v>0</v>
      </c>
      <c r="F13" s="6">
        <f t="shared" si="0"/>
        <v>5899.263494057926</v>
      </c>
      <c r="H13" s="7" t="s">
        <v>18</v>
      </c>
      <c r="I13" s="8">
        <v>0</v>
      </c>
    </row>
    <row r="14" spans="1:9" ht="12.75">
      <c r="A14" s="36" t="s">
        <v>19</v>
      </c>
      <c r="B14" s="6">
        <v>0</v>
      </c>
      <c r="C14" s="6">
        <v>0</v>
      </c>
      <c r="D14" s="6">
        <v>0</v>
      </c>
      <c r="E14" s="6">
        <v>0</v>
      </c>
      <c r="F14" s="6">
        <f t="shared" si="0"/>
        <v>0</v>
      </c>
      <c r="H14" s="7" t="s">
        <v>20</v>
      </c>
      <c r="I14" s="8">
        <v>0</v>
      </c>
    </row>
    <row r="15" spans="1:9" ht="12.75">
      <c r="A15" s="36" t="s">
        <v>21</v>
      </c>
      <c r="B15" s="6">
        <v>825488.569063973</v>
      </c>
      <c r="C15" s="6">
        <v>107636.17237264813</v>
      </c>
      <c r="D15" s="6">
        <v>988158.1678281897</v>
      </c>
      <c r="E15" s="6">
        <v>0</v>
      </c>
      <c r="F15" s="6">
        <f t="shared" si="0"/>
        <v>1921282.9092648108</v>
      </c>
      <c r="H15" s="7" t="s">
        <v>22</v>
      </c>
      <c r="I15" s="8">
        <v>315058.95</v>
      </c>
    </row>
    <row r="16" spans="1:6" ht="12.75">
      <c r="A16" s="36" t="s">
        <v>23</v>
      </c>
      <c r="B16" s="6">
        <v>183750.46026626596</v>
      </c>
      <c r="C16" s="6">
        <v>75942.19486543459</v>
      </c>
      <c r="D16" s="6">
        <v>82554.41519053739</v>
      </c>
      <c r="E16" s="6">
        <v>0</v>
      </c>
      <c r="F16" s="6">
        <f t="shared" si="0"/>
        <v>342247.07032223797</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858110</v>
      </c>
    </row>
    <row r="19" spans="1:9" ht="12.75">
      <c r="A19" s="36" t="s">
        <v>28</v>
      </c>
      <c r="B19" s="6">
        <v>0</v>
      </c>
      <c r="C19" s="6">
        <v>0</v>
      </c>
      <c r="D19" s="6">
        <v>0</v>
      </c>
      <c r="E19" s="6">
        <v>0</v>
      </c>
      <c r="F19" s="6">
        <f t="shared" si="0"/>
        <v>0</v>
      </c>
      <c r="H19" s="7" t="s">
        <v>29</v>
      </c>
      <c r="I19" s="8">
        <v>-321160</v>
      </c>
    </row>
    <row r="20" spans="1:9" ht="12.75">
      <c r="A20" s="36" t="s">
        <v>30</v>
      </c>
      <c r="B20" s="6">
        <v>73573.5107011236</v>
      </c>
      <c r="C20" s="6">
        <v>0</v>
      </c>
      <c r="D20" s="6">
        <v>28747.01801217501</v>
      </c>
      <c r="E20" s="6">
        <v>0</v>
      </c>
      <c r="F20" s="6">
        <f t="shared" si="0"/>
        <v>102320.52871329861</v>
      </c>
      <c r="H20" s="7" t="s">
        <v>31</v>
      </c>
      <c r="I20" s="8" t="s">
        <v>0</v>
      </c>
    </row>
    <row r="21" spans="1:9" ht="12.75">
      <c r="A21" s="36" t="s">
        <v>32</v>
      </c>
      <c r="B21" s="6">
        <v>0</v>
      </c>
      <c r="C21" s="6">
        <v>0</v>
      </c>
      <c r="D21" s="6">
        <v>0</v>
      </c>
      <c r="E21" s="6">
        <v>0</v>
      </c>
      <c r="F21" s="6">
        <f t="shared" si="0"/>
        <v>0</v>
      </c>
      <c r="H21" s="7" t="s">
        <v>33</v>
      </c>
      <c r="I21" s="8">
        <v>418260</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21958.42905570429</v>
      </c>
      <c r="E23" s="6">
        <v>0</v>
      </c>
      <c r="F23" s="6">
        <f t="shared" si="1"/>
        <v>21958.42905570429</v>
      </c>
      <c r="H23" s="7" t="s">
        <v>37</v>
      </c>
      <c r="I23" s="8">
        <v>0</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4887704.95</v>
      </c>
    </row>
    <row r="26" spans="1:9" ht="12.75">
      <c r="A26" s="36" t="s">
        <v>41</v>
      </c>
      <c r="B26" s="6">
        <v>72026.81124906673</v>
      </c>
      <c r="C26" s="6">
        <v>0</v>
      </c>
      <c r="D26" s="6">
        <v>1656.7962340622912</v>
      </c>
      <c r="E26" s="6">
        <v>0</v>
      </c>
      <c r="F26" s="6">
        <f t="shared" si="1"/>
        <v>73683.60748312902</v>
      </c>
      <c r="H26" s="7" t="s">
        <v>42</v>
      </c>
      <c r="I26" s="8">
        <f>+F60</f>
        <v>4887704.95</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9" ht="12.75">
      <c r="A29" s="36" t="s">
        <v>45</v>
      </c>
      <c r="B29" s="6">
        <v>0</v>
      </c>
      <c r="C29" s="6">
        <v>0</v>
      </c>
      <c r="D29" s="6">
        <v>0</v>
      </c>
      <c r="E29" s="6">
        <v>0</v>
      </c>
      <c r="F29" s="6">
        <f t="shared" si="1"/>
        <v>0</v>
      </c>
      <c r="I29" s="6"/>
    </row>
    <row r="30" spans="1:6" ht="12.75">
      <c r="A30" s="36" t="s">
        <v>46</v>
      </c>
      <c r="B30" s="6">
        <v>0</v>
      </c>
      <c r="C30" s="6">
        <v>0</v>
      </c>
      <c r="D30" s="6">
        <v>0</v>
      </c>
      <c r="E30" s="6">
        <v>0</v>
      </c>
      <c r="F30" s="6">
        <f t="shared" si="1"/>
        <v>0</v>
      </c>
    </row>
    <row r="31" spans="1:9" ht="12.75">
      <c r="A31" s="36" t="s">
        <v>47</v>
      </c>
      <c r="B31" s="6">
        <v>42944.15838689459</v>
      </c>
      <c r="C31" s="6">
        <v>7002.369115704561</v>
      </c>
      <c r="D31" s="6">
        <v>7471.616565222849</v>
      </c>
      <c r="E31" s="6">
        <v>0</v>
      </c>
      <c r="F31" s="6">
        <f t="shared" si="1"/>
        <v>57418.144067822</v>
      </c>
      <c r="I31" s="6"/>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346476.71077267954</v>
      </c>
      <c r="C39" s="6">
        <v>0</v>
      </c>
      <c r="D39" s="6">
        <v>0</v>
      </c>
      <c r="E39" s="6">
        <v>0</v>
      </c>
      <c r="F39" s="6">
        <f t="shared" si="2"/>
        <v>346476.71077267954</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12939.04413762841</v>
      </c>
      <c r="C42" s="6">
        <v>703.3367238793469</v>
      </c>
      <c r="D42" s="6">
        <v>1069.9696969653894</v>
      </c>
      <c r="E42" s="6">
        <v>0</v>
      </c>
      <c r="F42" s="6">
        <f t="shared" si="2"/>
        <v>14712.350558473147</v>
      </c>
    </row>
    <row r="43" spans="1:6" ht="12.75">
      <c r="A43" s="36" t="s">
        <v>59</v>
      </c>
      <c r="B43" s="6">
        <v>0</v>
      </c>
      <c r="C43" s="6">
        <v>0</v>
      </c>
      <c r="D43" s="6">
        <v>0</v>
      </c>
      <c r="E43" s="6">
        <v>0</v>
      </c>
      <c r="F43" s="6">
        <f t="shared" si="2"/>
        <v>0</v>
      </c>
    </row>
    <row r="44" spans="1:6" ht="12.75">
      <c r="A44" s="36" t="s">
        <v>60</v>
      </c>
      <c r="B44" s="6">
        <v>267060.588319695</v>
      </c>
      <c r="C44" s="6">
        <v>2425.3359065079608</v>
      </c>
      <c r="D44" s="6">
        <v>5830.853843103096</v>
      </c>
      <c r="E44" s="6">
        <v>0</v>
      </c>
      <c r="F44" s="6">
        <f t="shared" si="2"/>
        <v>275316.77806930605</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197399.25453255075</v>
      </c>
      <c r="C47" s="6">
        <v>9655.380891796565</v>
      </c>
      <c r="D47" s="6">
        <v>0</v>
      </c>
      <c r="E47" s="6">
        <v>0</v>
      </c>
      <c r="F47" s="6">
        <f t="shared" si="2"/>
        <v>207054.6354243473</v>
      </c>
    </row>
    <row r="48" spans="1:6" ht="12.75">
      <c r="A48" s="36" t="s">
        <v>64</v>
      </c>
      <c r="B48" s="6">
        <v>0</v>
      </c>
      <c r="C48" s="6">
        <v>0</v>
      </c>
      <c r="D48" s="6">
        <v>0</v>
      </c>
      <c r="E48" s="6">
        <v>0</v>
      </c>
      <c r="F48" s="6">
        <f t="shared" si="2"/>
        <v>0</v>
      </c>
    </row>
    <row r="49" spans="1:6" ht="12.75">
      <c r="A49" s="36" t="s">
        <v>65</v>
      </c>
      <c r="B49" s="6">
        <v>83245.99400565887</v>
      </c>
      <c r="C49" s="6">
        <v>0</v>
      </c>
      <c r="D49" s="6">
        <v>5659.8297157160205</v>
      </c>
      <c r="E49" s="6">
        <v>0</v>
      </c>
      <c r="F49" s="6">
        <f t="shared" si="2"/>
        <v>88905.8237213749</v>
      </c>
    </row>
    <row r="50" spans="1:6" ht="12.75">
      <c r="A50" s="36" t="s">
        <v>66</v>
      </c>
      <c r="B50" s="6">
        <v>109837.03911196056</v>
      </c>
      <c r="C50" s="6">
        <v>0</v>
      </c>
      <c r="D50" s="6">
        <v>0</v>
      </c>
      <c r="E50" s="6">
        <v>0</v>
      </c>
      <c r="F50" s="6">
        <f t="shared" si="2"/>
        <v>109837.03911196056</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484921.8107933131</v>
      </c>
      <c r="C53" s="6">
        <v>3748.6350921654553</v>
      </c>
      <c r="D53" s="6">
        <v>23356.55129709363</v>
      </c>
      <c r="E53" s="6">
        <v>0</v>
      </c>
      <c r="F53" s="6">
        <f t="shared" si="2"/>
        <v>512026.99718257214</v>
      </c>
    </row>
    <row r="54" spans="1:6" ht="12.75">
      <c r="A54" s="36" t="s">
        <v>70</v>
      </c>
      <c r="B54" s="6">
        <v>0</v>
      </c>
      <c r="C54" s="6">
        <v>0</v>
      </c>
      <c r="D54" s="6">
        <v>0</v>
      </c>
      <c r="E54" s="6">
        <v>0</v>
      </c>
      <c r="F54" s="6">
        <f>SUM(B54:E54)</f>
        <v>0</v>
      </c>
    </row>
    <row r="55" spans="1:6" ht="12.75">
      <c r="A55" s="36" t="s">
        <v>71</v>
      </c>
      <c r="B55" s="6">
        <v>614548.4792455506</v>
      </c>
      <c r="C55" s="6">
        <v>23773.422607599627</v>
      </c>
      <c r="D55" s="6">
        <v>118771.98086713906</v>
      </c>
      <c r="E55" s="6">
        <v>0</v>
      </c>
      <c r="F55" s="6">
        <f>SUM(B55:E55)</f>
        <v>757093.8827202893</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3363798.738520651</v>
      </c>
      <c r="C60" s="6">
        <f>SUM(C6:C58)</f>
        <v>230886.84757573623</v>
      </c>
      <c r="D60" s="6">
        <f>SUM(D6:D58)</f>
        <v>1293019.3639036133</v>
      </c>
      <c r="E60" s="6">
        <f>SUM(E6:E58)</f>
        <v>0</v>
      </c>
      <c r="F60" s="6">
        <f>SUM(F6:F58)</f>
        <v>4887704.95</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125" style="7" bestFit="1" customWidth="1"/>
    <col min="3" max="3" width="13.37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88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71571.35818514199</v>
      </c>
      <c r="C6" s="6">
        <v>566137.0002651782</v>
      </c>
      <c r="D6" s="6">
        <v>0</v>
      </c>
      <c r="E6" s="6">
        <v>0</v>
      </c>
      <c r="F6" s="6">
        <f aca="true" t="shared" si="0" ref="F6:F21">SUM(B6:E6)</f>
        <v>637708.3584503201</v>
      </c>
      <c r="H6" s="7" t="s">
        <v>8</v>
      </c>
      <c r="I6" s="8" t="s">
        <v>0</v>
      </c>
    </row>
    <row r="7" spans="1:6" ht="12" customHeight="1">
      <c r="A7" s="36" t="s">
        <v>9</v>
      </c>
      <c r="B7" s="6">
        <v>54105.97779621844</v>
      </c>
      <c r="C7" s="6">
        <v>359637.82030582364</v>
      </c>
      <c r="D7" s="6">
        <v>0</v>
      </c>
      <c r="E7" s="6">
        <v>0</v>
      </c>
      <c r="F7" s="6">
        <f t="shared" si="0"/>
        <v>413743.79810204206</v>
      </c>
    </row>
    <row r="8" spans="1:9" ht="12.75">
      <c r="A8" s="36" t="s">
        <v>10</v>
      </c>
      <c r="B8" s="6">
        <v>651238.381877234</v>
      </c>
      <c r="C8" s="6">
        <v>1883581.7861408158</v>
      </c>
      <c r="D8" s="6">
        <v>0</v>
      </c>
      <c r="E8" s="6">
        <v>0</v>
      </c>
      <c r="F8" s="6">
        <f t="shared" si="0"/>
        <v>2534820.1680180496</v>
      </c>
      <c r="H8" s="7" t="s">
        <v>0</v>
      </c>
      <c r="I8" s="8" t="s">
        <v>0</v>
      </c>
    </row>
    <row r="9" spans="1:9" ht="12.75">
      <c r="A9" s="36" t="s">
        <v>11</v>
      </c>
      <c r="B9" s="6">
        <v>109998.4507904733</v>
      </c>
      <c r="C9" s="6">
        <v>605582.5042585495</v>
      </c>
      <c r="D9" s="6">
        <v>0</v>
      </c>
      <c r="E9" s="6">
        <v>0</v>
      </c>
      <c r="F9" s="6">
        <f t="shared" si="0"/>
        <v>715580.9550490228</v>
      </c>
      <c r="H9" s="7" t="s">
        <v>0</v>
      </c>
      <c r="I9" s="8" t="s">
        <v>0</v>
      </c>
    </row>
    <row r="10" spans="1:9" ht="12.75">
      <c r="A10" s="36" t="s">
        <v>12</v>
      </c>
      <c r="B10" s="6">
        <v>0</v>
      </c>
      <c r="C10" s="6">
        <v>0</v>
      </c>
      <c r="D10" s="6">
        <v>0</v>
      </c>
      <c r="E10" s="6">
        <v>0</v>
      </c>
      <c r="F10" s="6">
        <f t="shared" si="0"/>
        <v>0</v>
      </c>
      <c r="H10" s="7" t="s">
        <v>13</v>
      </c>
      <c r="I10" s="8">
        <v>600117017.6978991</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110151.60303403181</v>
      </c>
      <c r="C13" s="6">
        <v>425290.37951551133</v>
      </c>
      <c r="D13" s="6">
        <v>0</v>
      </c>
      <c r="E13" s="6">
        <v>0</v>
      </c>
      <c r="F13" s="6">
        <f t="shared" si="0"/>
        <v>535441.9825495431</v>
      </c>
      <c r="H13" s="7" t="s">
        <v>18</v>
      </c>
      <c r="I13" s="8">
        <v>0</v>
      </c>
    </row>
    <row r="14" spans="1:9" ht="12.75">
      <c r="A14" s="36" t="s">
        <v>19</v>
      </c>
      <c r="B14" s="6">
        <v>0</v>
      </c>
      <c r="C14" s="6">
        <v>0</v>
      </c>
      <c r="D14" s="6">
        <v>0</v>
      </c>
      <c r="E14" s="6">
        <v>0</v>
      </c>
      <c r="F14" s="6">
        <f t="shared" si="0"/>
        <v>0</v>
      </c>
      <c r="H14" s="7" t="s">
        <v>20</v>
      </c>
      <c r="I14" s="8">
        <v>0</v>
      </c>
    </row>
    <row r="15" spans="1:9" ht="12.75">
      <c r="A15" s="36" t="s">
        <v>21</v>
      </c>
      <c r="B15" s="6">
        <v>9105621.977702726</v>
      </c>
      <c r="C15" s="6">
        <v>20992281.844208438</v>
      </c>
      <c r="D15" s="6">
        <v>0</v>
      </c>
      <c r="E15" s="6">
        <v>0</v>
      </c>
      <c r="F15" s="6">
        <f t="shared" si="0"/>
        <v>30097903.821911164</v>
      </c>
      <c r="H15" s="7" t="s">
        <v>22</v>
      </c>
      <c r="I15" s="8">
        <v>4384204.78</v>
      </c>
    </row>
    <row r="16" spans="1:6" ht="12.75">
      <c r="A16" s="36" t="s">
        <v>23</v>
      </c>
      <c r="B16" s="6">
        <v>540589.3604748667</v>
      </c>
      <c r="C16" s="6">
        <v>2061115.1736270688</v>
      </c>
      <c r="D16" s="6">
        <v>0</v>
      </c>
      <c r="E16" s="6">
        <v>0</v>
      </c>
      <c r="F16" s="6">
        <f t="shared" si="0"/>
        <v>2601704.5341019356</v>
      </c>
    </row>
    <row r="17" spans="1:8" ht="12.75">
      <c r="A17" s="36" t="s">
        <v>24</v>
      </c>
      <c r="B17" s="6">
        <v>0</v>
      </c>
      <c r="C17" s="6">
        <v>0</v>
      </c>
      <c r="D17" s="6">
        <v>0</v>
      </c>
      <c r="E17" s="6">
        <v>0</v>
      </c>
      <c r="F17" s="6">
        <f t="shared" si="0"/>
        <v>0</v>
      </c>
      <c r="H17" s="7" t="s">
        <v>25</v>
      </c>
    </row>
    <row r="18" spans="1:9" ht="12.75">
      <c r="A18" s="36" t="s">
        <v>26</v>
      </c>
      <c r="B18" s="6">
        <v>100593.61118456304</v>
      </c>
      <c r="C18" s="6">
        <v>746368.9906699015</v>
      </c>
      <c r="D18" s="6">
        <v>0</v>
      </c>
      <c r="E18" s="6">
        <v>0</v>
      </c>
      <c r="F18" s="6">
        <f t="shared" si="0"/>
        <v>846962.6018544645</v>
      </c>
      <c r="H18" s="7" t="s">
        <v>27</v>
      </c>
      <c r="I18" s="8">
        <v>269312048.6978991</v>
      </c>
    </row>
    <row r="19" spans="1:9" ht="12.75">
      <c r="A19" s="36" t="s">
        <v>28</v>
      </c>
      <c r="B19" s="6">
        <v>4084142.994870711</v>
      </c>
      <c r="C19" s="6">
        <v>13502193.183271864</v>
      </c>
      <c r="D19" s="6">
        <v>0</v>
      </c>
      <c r="E19" s="6">
        <v>0</v>
      </c>
      <c r="F19" s="6">
        <f t="shared" si="0"/>
        <v>17586336.178142577</v>
      </c>
      <c r="H19" s="7" t="s">
        <v>29</v>
      </c>
      <c r="I19" s="8">
        <v>151440725.9999999</v>
      </c>
    </row>
    <row r="20" spans="1:9" ht="12.75">
      <c r="A20" s="36" t="s">
        <v>30</v>
      </c>
      <c r="B20" s="6">
        <v>2452330.004610484</v>
      </c>
      <c r="C20" s="6">
        <v>6704578.168660001</v>
      </c>
      <c r="D20" s="6">
        <v>0</v>
      </c>
      <c r="E20" s="6">
        <v>0</v>
      </c>
      <c r="F20" s="6">
        <f t="shared" si="0"/>
        <v>9156908.173270484</v>
      </c>
      <c r="H20" s="7" t="s">
        <v>31</v>
      </c>
      <c r="I20" s="8" t="s">
        <v>0</v>
      </c>
    </row>
    <row r="21" spans="1:9" ht="12.75">
      <c r="A21" s="36" t="s">
        <v>32</v>
      </c>
      <c r="B21" s="6">
        <v>2302886.64234055</v>
      </c>
      <c r="C21" s="6">
        <v>4656085.980443246</v>
      </c>
      <c r="D21" s="6">
        <v>0</v>
      </c>
      <c r="E21" s="6">
        <v>0</v>
      </c>
      <c r="F21" s="6">
        <f t="shared" si="0"/>
        <v>6958972.622783796</v>
      </c>
      <c r="H21" s="7" t="s">
        <v>33</v>
      </c>
      <c r="I21" s="8">
        <v>0</v>
      </c>
    </row>
    <row r="22" spans="1:9" ht="12.75">
      <c r="A22" s="36" t="s">
        <v>34</v>
      </c>
      <c r="B22" s="6">
        <v>634900.0949075798</v>
      </c>
      <c r="C22" s="6">
        <v>2680456.928608081</v>
      </c>
      <c r="D22" s="6">
        <v>0</v>
      </c>
      <c r="E22" s="6">
        <v>0</v>
      </c>
      <c r="F22" s="6">
        <f aca="true" t="shared" si="1" ref="F22:F37">SUM(B22:E22)</f>
        <v>3315357.023515661</v>
      </c>
      <c r="H22" s="7" t="s">
        <v>35</v>
      </c>
      <c r="I22" s="8" t="s">
        <v>0</v>
      </c>
    </row>
    <row r="23" spans="1:9" ht="12.75">
      <c r="A23" s="36" t="s">
        <v>36</v>
      </c>
      <c r="B23" s="6">
        <v>431521.19718354347</v>
      </c>
      <c r="C23" s="6">
        <v>1369743.1553428362</v>
      </c>
      <c r="D23" s="6">
        <v>0</v>
      </c>
      <c r="E23" s="6">
        <v>0</v>
      </c>
      <c r="F23" s="6">
        <f t="shared" si="1"/>
        <v>1801264.3525263797</v>
      </c>
      <c r="H23" s="7" t="s">
        <v>37</v>
      </c>
      <c r="I23" s="8">
        <v>2914091</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180834356.7800001</v>
      </c>
    </row>
    <row r="26" spans="1:9" ht="12.75">
      <c r="A26" s="36" t="s">
        <v>41</v>
      </c>
      <c r="B26" s="6">
        <v>273582.7088627172</v>
      </c>
      <c r="C26" s="6">
        <v>3741925.7533741132</v>
      </c>
      <c r="D26" s="6">
        <v>0</v>
      </c>
      <c r="E26" s="6">
        <v>0</v>
      </c>
      <c r="F26" s="6">
        <f t="shared" si="1"/>
        <v>4015508.4622368305</v>
      </c>
      <c r="H26" s="7" t="s">
        <v>42</v>
      </c>
      <c r="I26" s="8">
        <f>+F60</f>
        <v>180834356.78000003</v>
      </c>
    </row>
    <row r="27" spans="1:9" ht="12.75">
      <c r="A27" s="36" t="s">
        <v>43</v>
      </c>
      <c r="B27" s="6">
        <v>105141.71807705316</v>
      </c>
      <c r="C27" s="6">
        <v>4965642.761165957</v>
      </c>
      <c r="D27" s="6">
        <v>0</v>
      </c>
      <c r="E27" s="6">
        <v>0</v>
      </c>
      <c r="F27" s="6">
        <f t="shared" si="1"/>
        <v>5070784.47924301</v>
      </c>
      <c r="I27" s="8" t="s">
        <v>0</v>
      </c>
    </row>
    <row r="28" spans="1:9" ht="12.75">
      <c r="A28" s="36" t="s">
        <v>44</v>
      </c>
      <c r="B28" s="6">
        <v>3999005.88213066</v>
      </c>
      <c r="C28" s="6">
        <v>11415293.065228302</v>
      </c>
      <c r="D28" s="6">
        <v>0</v>
      </c>
      <c r="E28" s="6">
        <v>0</v>
      </c>
      <c r="F28" s="6">
        <f t="shared" si="1"/>
        <v>15414298.947358962</v>
      </c>
      <c r="I28" s="8" t="s">
        <v>0</v>
      </c>
    </row>
    <row r="29" spans="1:9" ht="12.75">
      <c r="A29" s="36" t="s">
        <v>45</v>
      </c>
      <c r="B29" s="6">
        <v>0</v>
      </c>
      <c r="C29" s="6">
        <v>0</v>
      </c>
      <c r="D29" s="6">
        <v>0</v>
      </c>
      <c r="E29" s="6">
        <v>0</v>
      </c>
      <c r="F29" s="6">
        <f t="shared" si="1"/>
        <v>0</v>
      </c>
      <c r="I29" s="8" t="s">
        <v>0</v>
      </c>
    </row>
    <row r="30" spans="1:9" ht="12.75">
      <c r="A30" s="36" t="s">
        <v>46</v>
      </c>
      <c r="B30" s="6">
        <v>34634.8475415906</v>
      </c>
      <c r="C30" s="6">
        <v>467383.60966788663</v>
      </c>
      <c r="D30" s="6">
        <v>0</v>
      </c>
      <c r="E30" s="6">
        <v>0</v>
      </c>
      <c r="F30" s="6">
        <f t="shared" si="1"/>
        <v>502018.4572094772</v>
      </c>
      <c r="I30" s="8" t="s">
        <v>0</v>
      </c>
    </row>
    <row r="31" spans="1:9" ht="12.75">
      <c r="A31" s="36" t="s">
        <v>47</v>
      </c>
      <c r="B31" s="6">
        <v>1043286.159103918</v>
      </c>
      <c r="C31" s="6">
        <v>6319576.427497348</v>
      </c>
      <c r="D31" s="6">
        <v>0</v>
      </c>
      <c r="E31" s="6">
        <v>0</v>
      </c>
      <c r="F31" s="6">
        <f t="shared" si="1"/>
        <v>7362862.586601266</v>
      </c>
      <c r="I31" s="8" t="s">
        <v>0</v>
      </c>
    </row>
    <row r="32" spans="1:9" ht="12.75">
      <c r="A32" s="36" t="s">
        <v>48</v>
      </c>
      <c r="B32" s="6">
        <v>460805.2417899235</v>
      </c>
      <c r="C32" s="6">
        <v>412176.59797107923</v>
      </c>
      <c r="D32" s="6">
        <v>0</v>
      </c>
      <c r="E32" s="6">
        <v>0</v>
      </c>
      <c r="F32" s="6">
        <f t="shared" si="1"/>
        <v>872981.8397610027</v>
      </c>
      <c r="I32" s="8" t="s">
        <v>0</v>
      </c>
    </row>
    <row r="33" spans="1:9" ht="12.75">
      <c r="A33" s="36" t="s">
        <v>49</v>
      </c>
      <c r="B33" s="6">
        <v>762782.0754818904</v>
      </c>
      <c r="C33" s="6">
        <v>2394982.4725857177</v>
      </c>
      <c r="D33" s="6">
        <v>0</v>
      </c>
      <c r="E33" s="6">
        <v>0</v>
      </c>
      <c r="F33" s="6">
        <f t="shared" si="1"/>
        <v>3157764.548067608</v>
      </c>
      <c r="I33" s="8" t="s">
        <v>0</v>
      </c>
    </row>
    <row r="34" spans="1:9" ht="12.75">
      <c r="A34" s="36" t="s">
        <v>50</v>
      </c>
      <c r="B34" s="6">
        <v>21143.51405042736</v>
      </c>
      <c r="C34" s="6">
        <v>400660.83560826624</v>
      </c>
      <c r="D34" s="6">
        <v>0</v>
      </c>
      <c r="E34" s="6">
        <v>0</v>
      </c>
      <c r="F34" s="6">
        <f t="shared" si="1"/>
        <v>421804.3496586936</v>
      </c>
      <c r="I34" s="8" t="s">
        <v>0</v>
      </c>
    </row>
    <row r="35" spans="1:9" ht="12.75">
      <c r="A35" s="36" t="s">
        <v>51</v>
      </c>
      <c r="B35" s="6">
        <v>0</v>
      </c>
      <c r="C35" s="6">
        <v>0</v>
      </c>
      <c r="D35" s="6">
        <v>0</v>
      </c>
      <c r="E35" s="6">
        <v>0</v>
      </c>
      <c r="F35" s="6">
        <f t="shared" si="1"/>
        <v>0</v>
      </c>
      <c r="I35" s="8" t="s">
        <v>0</v>
      </c>
    </row>
    <row r="36" spans="1:9" ht="12.75">
      <c r="A36" s="36" t="s">
        <v>52</v>
      </c>
      <c r="B36" s="6">
        <v>0</v>
      </c>
      <c r="C36" s="6">
        <v>0</v>
      </c>
      <c r="D36" s="6">
        <v>0</v>
      </c>
      <c r="E36" s="6">
        <v>0</v>
      </c>
      <c r="F36" s="6">
        <f t="shared" si="1"/>
        <v>0</v>
      </c>
      <c r="I36" s="8" t="s">
        <v>0</v>
      </c>
    </row>
    <row r="37" spans="1:6" ht="12.75">
      <c r="A37" s="36" t="s">
        <v>53</v>
      </c>
      <c r="B37" s="6">
        <v>114602.20473611342</v>
      </c>
      <c r="C37" s="6">
        <v>339281.9732707973</v>
      </c>
      <c r="D37" s="6">
        <v>0</v>
      </c>
      <c r="E37" s="6">
        <v>0</v>
      </c>
      <c r="F37" s="6">
        <f t="shared" si="1"/>
        <v>453884.1780069107</v>
      </c>
    </row>
    <row r="38" spans="1:6" ht="12.75">
      <c r="A38" s="36" t="s">
        <v>54</v>
      </c>
      <c r="B38" s="6">
        <v>0</v>
      </c>
      <c r="C38" s="6">
        <v>0</v>
      </c>
      <c r="D38" s="6">
        <v>0</v>
      </c>
      <c r="E38" s="6">
        <v>0</v>
      </c>
      <c r="F38" s="6">
        <f aca="true" t="shared" si="2" ref="F38:F53">SUM(B38:E38)</f>
        <v>0</v>
      </c>
    </row>
    <row r="39" spans="1:6" ht="12.75">
      <c r="A39" s="36" t="s">
        <v>55</v>
      </c>
      <c r="B39" s="6">
        <v>688229.8189849694</v>
      </c>
      <c r="C39" s="6">
        <v>5145085.393569266</v>
      </c>
      <c r="D39" s="6">
        <v>0</v>
      </c>
      <c r="E39" s="6">
        <v>0</v>
      </c>
      <c r="F39" s="6">
        <f t="shared" si="2"/>
        <v>5833315.212554236</v>
      </c>
    </row>
    <row r="40" spans="1:6" ht="12.75">
      <c r="A40" s="36" t="s">
        <v>56</v>
      </c>
      <c r="B40" s="6">
        <v>287153.30762350064</v>
      </c>
      <c r="C40" s="6">
        <v>1583010.5837502296</v>
      </c>
      <c r="D40" s="6">
        <v>0</v>
      </c>
      <c r="E40" s="6">
        <v>0</v>
      </c>
      <c r="F40" s="6">
        <f t="shared" si="2"/>
        <v>1870163.8913737303</v>
      </c>
    </row>
    <row r="41" spans="1:6" ht="12.75">
      <c r="A41" s="36" t="s">
        <v>57</v>
      </c>
      <c r="B41" s="6">
        <v>3509975.173938078</v>
      </c>
      <c r="C41" s="6">
        <v>15265692.070436178</v>
      </c>
      <c r="D41" s="6">
        <v>0</v>
      </c>
      <c r="E41" s="6">
        <v>0</v>
      </c>
      <c r="F41" s="6">
        <f t="shared" si="2"/>
        <v>18775667.244374257</v>
      </c>
    </row>
    <row r="42" spans="1:6" ht="12.75">
      <c r="A42" s="36" t="s">
        <v>58</v>
      </c>
      <c r="B42" s="6">
        <v>1348694.6243236393</v>
      </c>
      <c r="C42" s="6">
        <v>1311314.6454767662</v>
      </c>
      <c r="D42" s="6">
        <v>0</v>
      </c>
      <c r="E42" s="6">
        <v>0</v>
      </c>
      <c r="F42" s="6">
        <f t="shared" si="2"/>
        <v>2660009.2698004055</v>
      </c>
    </row>
    <row r="43" spans="1:6" ht="12.75">
      <c r="A43" s="36" t="s">
        <v>59</v>
      </c>
      <c r="B43" s="6">
        <v>428382.3991552914</v>
      </c>
      <c r="C43" s="6">
        <v>1484368.3456452761</v>
      </c>
      <c r="D43" s="6">
        <v>0</v>
      </c>
      <c r="E43" s="6">
        <v>0</v>
      </c>
      <c r="F43" s="6">
        <f t="shared" si="2"/>
        <v>1912750.7448005676</v>
      </c>
    </row>
    <row r="44" spans="1:6" ht="12.75">
      <c r="A44" s="36" t="s">
        <v>60</v>
      </c>
      <c r="B44" s="6">
        <v>917627.2139562553</v>
      </c>
      <c r="C44" s="6">
        <v>11102571.395189108</v>
      </c>
      <c r="D44" s="6">
        <v>0</v>
      </c>
      <c r="E44" s="6">
        <v>0</v>
      </c>
      <c r="F44" s="6">
        <f t="shared" si="2"/>
        <v>12020198.609145364</v>
      </c>
    </row>
    <row r="45" spans="1:6" ht="12.75">
      <c r="A45" s="36" t="s">
        <v>61</v>
      </c>
      <c r="B45" s="6">
        <v>0</v>
      </c>
      <c r="C45" s="6">
        <v>237.67078193483636</v>
      </c>
      <c r="D45" s="6">
        <v>0</v>
      </c>
      <c r="E45" s="6">
        <v>0</v>
      </c>
      <c r="F45" s="6">
        <f t="shared" si="2"/>
        <v>237.67078193483636</v>
      </c>
    </row>
    <row r="46" spans="1:6" ht="12.75">
      <c r="A46" s="36" t="s">
        <v>62</v>
      </c>
      <c r="B46" s="6">
        <v>0</v>
      </c>
      <c r="C46" s="6">
        <v>0</v>
      </c>
      <c r="D46" s="6">
        <v>0</v>
      </c>
      <c r="E46" s="6">
        <v>0</v>
      </c>
      <c r="F46" s="6">
        <f t="shared" si="2"/>
        <v>0</v>
      </c>
    </row>
    <row r="47" spans="1:6" ht="12.75">
      <c r="A47" s="36" t="s">
        <v>63</v>
      </c>
      <c r="B47" s="6">
        <v>418949.3453188857</v>
      </c>
      <c r="C47" s="6">
        <v>1857148.8799937724</v>
      </c>
      <c r="D47" s="6">
        <v>0</v>
      </c>
      <c r="E47" s="6">
        <v>0</v>
      </c>
      <c r="F47" s="6">
        <f t="shared" si="2"/>
        <v>2276098.225312658</v>
      </c>
    </row>
    <row r="48" spans="1:6" ht="12.75">
      <c r="A48" s="36" t="s">
        <v>64</v>
      </c>
      <c r="B48" s="6">
        <v>298208.2309461111</v>
      </c>
      <c r="C48" s="6">
        <v>858666.0651214906</v>
      </c>
      <c r="D48" s="6">
        <v>0</v>
      </c>
      <c r="E48" s="6">
        <v>0</v>
      </c>
      <c r="F48" s="6">
        <f t="shared" si="2"/>
        <v>1156874.2960676018</v>
      </c>
    </row>
    <row r="49" spans="1:6" ht="12.75">
      <c r="A49" s="36" t="s">
        <v>65</v>
      </c>
      <c r="B49" s="6">
        <v>833138.1941152576</v>
      </c>
      <c r="C49" s="6">
        <v>1400248.1307956176</v>
      </c>
      <c r="D49" s="6">
        <v>0</v>
      </c>
      <c r="E49" s="6">
        <v>0</v>
      </c>
      <c r="F49" s="6">
        <f t="shared" si="2"/>
        <v>2233386.3249108754</v>
      </c>
    </row>
    <row r="50" spans="1:6" ht="12.75">
      <c r="A50" s="36" t="s">
        <v>66</v>
      </c>
      <c r="B50" s="6">
        <v>711061.3063394276</v>
      </c>
      <c r="C50" s="6">
        <v>6172719.440181775</v>
      </c>
      <c r="D50" s="6">
        <v>0</v>
      </c>
      <c r="E50" s="6">
        <v>0</v>
      </c>
      <c r="F50" s="6">
        <f t="shared" si="2"/>
        <v>6883780.746521203</v>
      </c>
    </row>
    <row r="51" spans="1:6" ht="12.75">
      <c r="A51" s="36" t="s">
        <v>67</v>
      </c>
      <c r="B51" s="6">
        <v>175399.14086122956</v>
      </c>
      <c r="C51" s="6">
        <v>859067.3411367479</v>
      </c>
      <c r="D51" s="6">
        <v>0</v>
      </c>
      <c r="E51" s="6">
        <v>0</v>
      </c>
      <c r="F51" s="6">
        <f t="shared" si="2"/>
        <v>1034466.4819979775</v>
      </c>
    </row>
    <row r="52" spans="1:6" ht="12.75">
      <c r="A52" s="36" t="s">
        <v>68</v>
      </c>
      <c r="B52" s="6">
        <v>3625.0954599974343</v>
      </c>
      <c r="C52" s="6">
        <v>220979.7733778286</v>
      </c>
      <c r="D52" s="6">
        <v>0</v>
      </c>
      <c r="E52" s="6">
        <v>0</v>
      </c>
      <c r="F52" s="6">
        <f t="shared" si="2"/>
        <v>224604.868837826</v>
      </c>
    </row>
    <row r="53" spans="1:6" ht="12.75">
      <c r="A53" s="36" t="s">
        <v>69</v>
      </c>
      <c r="B53" s="6">
        <v>228225.73148878722</v>
      </c>
      <c r="C53" s="6">
        <v>4834855.930175841</v>
      </c>
      <c r="D53" s="6">
        <v>0</v>
      </c>
      <c r="E53" s="6">
        <v>0</v>
      </c>
      <c r="F53" s="6">
        <f t="shared" si="2"/>
        <v>5063081.661664628</v>
      </c>
    </row>
    <row r="54" spans="1:6" ht="12.75">
      <c r="A54" s="36" t="s">
        <v>70</v>
      </c>
      <c r="B54" s="6">
        <v>852089.2156296909</v>
      </c>
      <c r="C54" s="6">
        <v>1822448.3132868574</v>
      </c>
      <c r="D54" s="6">
        <v>0</v>
      </c>
      <c r="E54" s="6">
        <v>0</v>
      </c>
      <c r="F54" s="6">
        <f>SUM(B54:E54)</f>
        <v>2674537.5289165485</v>
      </c>
    </row>
    <row r="55" spans="1:6" ht="12.75">
      <c r="A55" s="36" t="s">
        <v>71</v>
      </c>
      <c r="B55" s="6">
        <v>46226.91923549485</v>
      </c>
      <c r="C55" s="6">
        <v>323504.6505366875</v>
      </c>
      <c r="D55" s="6">
        <v>0</v>
      </c>
      <c r="E55" s="6">
        <v>0</v>
      </c>
      <c r="F55" s="6">
        <f>SUM(B55:E55)</f>
        <v>369731.5697721824</v>
      </c>
    </row>
    <row r="56" spans="1:6" ht="12.75">
      <c r="A56" s="36" t="s">
        <v>72</v>
      </c>
      <c r="B56" s="6">
        <v>189418.00774988363</v>
      </c>
      <c r="C56" s="6">
        <v>879039.5696958238</v>
      </c>
      <c r="D56" s="6">
        <v>0</v>
      </c>
      <c r="E56" s="6">
        <v>0</v>
      </c>
      <c r="F56" s="6">
        <f>SUM(B56:E56)</f>
        <v>1068457.5774457075</v>
      </c>
    </row>
    <row r="57" spans="1:6" ht="12.75">
      <c r="A57" s="36" t="s">
        <v>73</v>
      </c>
      <c r="B57" s="6">
        <v>126475.34635186166</v>
      </c>
      <c r="C57" s="6">
        <v>175907.09095124927</v>
      </c>
      <c r="D57" s="6">
        <v>0</v>
      </c>
      <c r="E57" s="6">
        <v>0</v>
      </c>
      <c r="F57" s="6">
        <f>SUM(B57:E57)</f>
        <v>302382.43730311096</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38527515.07821077</v>
      </c>
      <c r="C60" s="6">
        <f>SUM(C6:C58)</f>
        <v>142306841.70178926</v>
      </c>
      <c r="D60" s="6">
        <f>SUM(D6:D58)</f>
        <v>0</v>
      </c>
      <c r="E60" s="6">
        <f>SUM(E6:E58)</f>
        <v>0</v>
      </c>
      <c r="F60" s="6">
        <f>SUM(F6:F58)</f>
        <v>180834356.78000003</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3" width="12.12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118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745465.2412404873</v>
      </c>
      <c r="C6" s="6">
        <v>317540.21348511125</v>
      </c>
      <c r="D6" s="6">
        <v>0</v>
      </c>
      <c r="E6" s="6">
        <v>0</v>
      </c>
      <c r="F6" s="6">
        <f aca="true" t="shared" si="0" ref="F6:F21">SUM(B6:E6)</f>
        <v>1063005.4547255985</v>
      </c>
      <c r="H6" s="7" t="s">
        <v>8</v>
      </c>
      <c r="I6" s="8" t="s">
        <v>0</v>
      </c>
    </row>
    <row r="7" spans="1:6" ht="12" customHeight="1">
      <c r="A7" s="36" t="s">
        <v>9</v>
      </c>
      <c r="B7" s="6">
        <v>439.3755128959456</v>
      </c>
      <c r="C7" s="6">
        <v>0</v>
      </c>
      <c r="D7" s="6">
        <v>0</v>
      </c>
      <c r="E7" s="6">
        <v>0</v>
      </c>
      <c r="F7" s="6">
        <f t="shared" si="0"/>
        <v>439.3755128959456</v>
      </c>
    </row>
    <row r="8" spans="1:9" ht="12.75">
      <c r="A8" s="36" t="s">
        <v>10</v>
      </c>
      <c r="B8" s="6">
        <v>1636435.1065009376</v>
      </c>
      <c r="C8" s="6">
        <v>91915.02587468797</v>
      </c>
      <c r="D8" s="6">
        <v>0</v>
      </c>
      <c r="E8" s="6">
        <v>0</v>
      </c>
      <c r="F8" s="6">
        <f t="shared" si="0"/>
        <v>1728350.1323756257</v>
      </c>
      <c r="H8" s="7" t="s">
        <v>0</v>
      </c>
      <c r="I8" s="8" t="s">
        <v>0</v>
      </c>
    </row>
    <row r="9" spans="1:9" ht="12.75">
      <c r="A9" s="36" t="s">
        <v>11</v>
      </c>
      <c r="B9" s="6">
        <v>689846.0405735277</v>
      </c>
      <c r="C9" s="6">
        <v>0</v>
      </c>
      <c r="D9" s="6">
        <v>0</v>
      </c>
      <c r="E9" s="6">
        <v>0</v>
      </c>
      <c r="F9" s="6">
        <f t="shared" si="0"/>
        <v>689846.0405735277</v>
      </c>
      <c r="H9" s="7" t="s">
        <v>0</v>
      </c>
      <c r="I9" s="8" t="s">
        <v>0</v>
      </c>
    </row>
    <row r="10" spans="1:9" ht="12.75">
      <c r="A10" s="36" t="s">
        <v>12</v>
      </c>
      <c r="B10" s="6">
        <v>12258069.45056291</v>
      </c>
      <c r="C10" s="6">
        <v>5764359.64111921</v>
      </c>
      <c r="D10" s="6">
        <v>0</v>
      </c>
      <c r="E10" s="6">
        <v>0</v>
      </c>
      <c r="F10" s="6">
        <f t="shared" si="0"/>
        <v>18022429.09168212</v>
      </c>
      <c r="H10" s="7" t="s">
        <v>13</v>
      </c>
      <c r="I10" s="8">
        <v>72462458.31089982</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56553.87393145854</v>
      </c>
      <c r="C13" s="6">
        <v>74760.0027280959</v>
      </c>
      <c r="D13" s="6">
        <v>0</v>
      </c>
      <c r="E13" s="6">
        <v>289237.0936241196</v>
      </c>
      <c r="F13" s="6">
        <f t="shared" si="0"/>
        <v>420550.970283674</v>
      </c>
      <c r="H13" s="7" t="s">
        <v>18</v>
      </c>
      <c r="I13" s="8">
        <v>79125416</v>
      </c>
    </row>
    <row r="14" spans="1:9" ht="12.75">
      <c r="A14" s="36" t="s">
        <v>19</v>
      </c>
      <c r="B14" s="6">
        <v>0</v>
      </c>
      <c r="C14" s="6">
        <v>0</v>
      </c>
      <c r="D14" s="6">
        <v>0</v>
      </c>
      <c r="E14" s="6">
        <v>0</v>
      </c>
      <c r="F14" s="6">
        <f t="shared" si="0"/>
        <v>0</v>
      </c>
      <c r="H14" s="7" t="s">
        <v>20</v>
      </c>
      <c r="I14" s="8">
        <v>4176755</v>
      </c>
    </row>
    <row r="15" spans="1:9" ht="12.75">
      <c r="A15" s="36" t="s">
        <v>21</v>
      </c>
      <c r="B15" s="6">
        <v>2987856.092643421</v>
      </c>
      <c r="C15" s="6">
        <v>2118628.4780305065</v>
      </c>
      <c r="D15" s="6">
        <v>0</v>
      </c>
      <c r="E15" s="6">
        <v>0</v>
      </c>
      <c r="F15" s="6">
        <f t="shared" si="0"/>
        <v>5106484.570673928</v>
      </c>
      <c r="H15" s="7" t="s">
        <v>22</v>
      </c>
      <c r="I15" s="8">
        <v>2689681.32</v>
      </c>
    </row>
    <row r="16" spans="1:6" ht="12.75">
      <c r="A16" s="36" t="s">
        <v>23</v>
      </c>
      <c r="B16" s="6">
        <v>1433709.490772985</v>
      </c>
      <c r="C16" s="6">
        <v>0</v>
      </c>
      <c r="D16" s="6">
        <v>0</v>
      </c>
      <c r="E16" s="6">
        <v>132583.39013423544</v>
      </c>
      <c r="F16" s="6">
        <f t="shared" si="0"/>
        <v>1566292.8809072203</v>
      </c>
    </row>
    <row r="17" spans="1:8" ht="12.75">
      <c r="A17" s="36" t="s">
        <v>24</v>
      </c>
      <c r="B17" s="6">
        <v>89430.2349199009</v>
      </c>
      <c r="C17" s="6">
        <v>0</v>
      </c>
      <c r="D17" s="6">
        <v>0</v>
      </c>
      <c r="E17" s="6">
        <v>0</v>
      </c>
      <c r="F17" s="6">
        <f t="shared" si="0"/>
        <v>89430.2349199009</v>
      </c>
      <c r="H17" s="7" t="s">
        <v>25</v>
      </c>
    </row>
    <row r="18" spans="1:9" ht="12.75">
      <c r="A18" s="36" t="s">
        <v>26</v>
      </c>
      <c r="B18" s="6">
        <v>178018.7754836107</v>
      </c>
      <c r="C18" s="6">
        <v>0</v>
      </c>
      <c r="D18" s="6">
        <v>0</v>
      </c>
      <c r="E18" s="6">
        <v>0</v>
      </c>
      <c r="F18" s="6">
        <f t="shared" si="0"/>
        <v>178018.7754836107</v>
      </c>
      <c r="H18" s="7" t="s">
        <v>27</v>
      </c>
      <c r="I18" s="8">
        <v>0</v>
      </c>
    </row>
    <row r="19" spans="1:9" ht="12.75">
      <c r="A19" s="36" t="s">
        <v>28</v>
      </c>
      <c r="B19" s="6">
        <v>16211569.969254274</v>
      </c>
      <c r="C19" s="6">
        <v>4073927.663269569</v>
      </c>
      <c r="D19" s="6">
        <v>0</v>
      </c>
      <c r="E19" s="6">
        <v>2988880.109466452</v>
      </c>
      <c r="F19" s="6">
        <f t="shared" si="0"/>
        <v>23274377.741990294</v>
      </c>
      <c r="H19" s="7" t="s">
        <v>29</v>
      </c>
      <c r="I19" s="8">
        <v>-1818282.7484705595</v>
      </c>
    </row>
    <row r="20" spans="1:9" ht="12.75">
      <c r="A20" s="36" t="s">
        <v>30</v>
      </c>
      <c r="B20" s="6">
        <v>1427536.84260761</v>
      </c>
      <c r="C20" s="6">
        <v>92992.43738655993</v>
      </c>
      <c r="D20" s="6">
        <v>0</v>
      </c>
      <c r="E20" s="6">
        <v>0</v>
      </c>
      <c r="F20" s="6">
        <f t="shared" si="0"/>
        <v>1520529.27999417</v>
      </c>
      <c r="H20" s="7" t="s">
        <v>31</v>
      </c>
      <c r="I20" s="8" t="s">
        <v>0</v>
      </c>
    </row>
    <row r="21" spans="1:9" ht="12.75">
      <c r="A21" s="36" t="s">
        <v>32</v>
      </c>
      <c r="B21" s="6">
        <v>1637578.0035111143</v>
      </c>
      <c r="C21" s="6">
        <v>124366.0313685686</v>
      </c>
      <c r="D21" s="6">
        <v>0</v>
      </c>
      <c r="E21" s="6">
        <v>0</v>
      </c>
      <c r="F21" s="6">
        <f t="shared" si="0"/>
        <v>1761944.0348796828</v>
      </c>
      <c r="H21" s="7" t="s">
        <v>33</v>
      </c>
      <c r="I21" s="8">
        <v>370225</v>
      </c>
    </row>
    <row r="22" spans="1:9" ht="12.75">
      <c r="A22" s="36" t="s">
        <v>34</v>
      </c>
      <c r="B22" s="6">
        <v>267889.1875340357</v>
      </c>
      <c r="C22" s="6">
        <v>302625.3584771225</v>
      </c>
      <c r="D22" s="6">
        <v>0</v>
      </c>
      <c r="E22" s="6">
        <v>0</v>
      </c>
      <c r="F22" s="6">
        <f aca="true" t="shared" si="1" ref="F22:F37">SUM(B22:E22)</f>
        <v>570514.5460111583</v>
      </c>
      <c r="H22" s="7" t="s">
        <v>35</v>
      </c>
      <c r="I22" s="8" t="s">
        <v>0</v>
      </c>
    </row>
    <row r="23" spans="1:9" ht="12.75">
      <c r="A23" s="36" t="s">
        <v>36</v>
      </c>
      <c r="B23" s="6">
        <v>556055.6118283389</v>
      </c>
      <c r="C23" s="6">
        <v>19566.317464180123</v>
      </c>
      <c r="D23" s="6">
        <v>0</v>
      </c>
      <c r="E23" s="6">
        <v>0</v>
      </c>
      <c r="F23" s="6">
        <f t="shared" si="1"/>
        <v>575621.9292925191</v>
      </c>
      <c r="H23" s="7" t="s">
        <v>37</v>
      </c>
      <c r="I23" s="8">
        <v>26544251</v>
      </c>
    </row>
    <row r="24" spans="1:6" ht="12.75">
      <c r="A24" s="36" t="s">
        <v>38</v>
      </c>
      <c r="B24" s="6">
        <v>-2.413035953574722E-10</v>
      </c>
      <c r="C24" s="6">
        <v>0</v>
      </c>
      <c r="D24" s="6">
        <v>0</v>
      </c>
      <c r="E24" s="6">
        <v>0</v>
      </c>
      <c r="F24" s="6">
        <f t="shared" si="1"/>
        <v>-2.413035953574722E-10</v>
      </c>
    </row>
    <row r="25" spans="1:9" ht="12.75">
      <c r="A25" s="36" t="s">
        <v>39</v>
      </c>
      <c r="B25" s="6">
        <v>110723.49367752296</v>
      </c>
      <c r="C25" s="6">
        <v>0</v>
      </c>
      <c r="D25" s="6">
        <v>0</v>
      </c>
      <c r="E25" s="6">
        <v>77215.01069962389</v>
      </c>
      <c r="F25" s="6">
        <f t="shared" si="1"/>
        <v>187938.50437714683</v>
      </c>
      <c r="H25" s="7" t="s">
        <v>40</v>
      </c>
      <c r="I25" s="8">
        <f>SUM(I10:I15)-SUM(I18:I23)</f>
        <v>133358117.37937038</v>
      </c>
    </row>
    <row r="26" spans="1:9" ht="12.75">
      <c r="A26" s="36" t="s">
        <v>41</v>
      </c>
      <c r="B26" s="6">
        <v>-2.413035953574722E-10</v>
      </c>
      <c r="C26" s="6">
        <v>0</v>
      </c>
      <c r="D26" s="6">
        <v>0</v>
      </c>
      <c r="E26" s="6">
        <v>0</v>
      </c>
      <c r="F26" s="6">
        <f t="shared" si="1"/>
        <v>-2.413035953574722E-10</v>
      </c>
      <c r="H26" s="7" t="s">
        <v>42</v>
      </c>
      <c r="I26" s="8">
        <f>+F60</f>
        <v>133358117.37937048</v>
      </c>
    </row>
    <row r="27" spans="1:6" ht="12.75">
      <c r="A27" s="36" t="s">
        <v>43</v>
      </c>
      <c r="B27" s="6">
        <v>1912780.1491723924</v>
      </c>
      <c r="C27" s="6">
        <v>0</v>
      </c>
      <c r="D27" s="6">
        <v>0</v>
      </c>
      <c r="E27" s="6">
        <v>0</v>
      </c>
      <c r="F27" s="6">
        <f t="shared" si="1"/>
        <v>1912780.1491723924</v>
      </c>
    </row>
    <row r="28" spans="1:6" ht="12.75">
      <c r="A28" s="36" t="s">
        <v>44</v>
      </c>
      <c r="B28" s="6">
        <v>6334173.358621452</v>
      </c>
      <c r="C28" s="6">
        <v>1996124.4849094455</v>
      </c>
      <c r="D28" s="6">
        <v>0</v>
      </c>
      <c r="E28" s="6">
        <v>4289027.215887897</v>
      </c>
      <c r="F28" s="6">
        <f t="shared" si="1"/>
        <v>12619325.059418794</v>
      </c>
    </row>
    <row r="29" spans="1:6" ht="12.75">
      <c r="A29" s="36" t="s">
        <v>45</v>
      </c>
      <c r="B29" s="6">
        <v>-0.20247305267713084</v>
      </c>
      <c r="C29" s="6">
        <v>76930.8958471327</v>
      </c>
      <c r="D29" s="6">
        <v>0</v>
      </c>
      <c r="E29" s="6">
        <v>3029838.211049404</v>
      </c>
      <c r="F29" s="6">
        <f t="shared" si="1"/>
        <v>3106768.904423484</v>
      </c>
    </row>
    <row r="30" spans="1:6" ht="12.75">
      <c r="A30" s="36" t="s">
        <v>46</v>
      </c>
      <c r="B30" s="6">
        <v>328391.5453633824</v>
      </c>
      <c r="C30" s="6">
        <v>20872.01662937649</v>
      </c>
      <c r="D30" s="6">
        <v>0</v>
      </c>
      <c r="E30" s="6">
        <v>0</v>
      </c>
      <c r="F30" s="6">
        <f t="shared" si="1"/>
        <v>349263.5619927589</v>
      </c>
    </row>
    <row r="31" spans="1:6" ht="12.75">
      <c r="A31" s="36" t="s">
        <v>47</v>
      </c>
      <c r="B31" s="6">
        <v>673339.3094493648</v>
      </c>
      <c r="C31" s="6">
        <v>228330.78609734005</v>
      </c>
      <c r="D31" s="6">
        <v>0</v>
      </c>
      <c r="E31" s="6">
        <v>0</v>
      </c>
      <c r="F31" s="6">
        <f t="shared" si="1"/>
        <v>901670.0955467048</v>
      </c>
    </row>
    <row r="32" spans="1:6" ht="12.75">
      <c r="A32" s="36" t="s">
        <v>48</v>
      </c>
      <c r="B32" s="6">
        <v>289335.2036331369</v>
      </c>
      <c r="C32" s="6">
        <v>137511.21145370643</v>
      </c>
      <c r="D32" s="6">
        <v>0</v>
      </c>
      <c r="E32" s="6">
        <v>0</v>
      </c>
      <c r="F32" s="6">
        <f t="shared" si="1"/>
        <v>426846.4150868433</v>
      </c>
    </row>
    <row r="33" spans="1:6" ht="12.75">
      <c r="A33" s="36" t="s">
        <v>49</v>
      </c>
      <c r="B33" s="6">
        <v>1417292.5169816597</v>
      </c>
      <c r="C33" s="6">
        <v>143324.7921616432</v>
      </c>
      <c r="D33" s="6">
        <v>0</v>
      </c>
      <c r="E33" s="6">
        <v>0</v>
      </c>
      <c r="F33" s="6">
        <f t="shared" si="1"/>
        <v>1560617.309143303</v>
      </c>
    </row>
    <row r="34" spans="1:6" ht="12.75">
      <c r="A34" s="36" t="s">
        <v>50</v>
      </c>
      <c r="B34" s="6">
        <v>152014.29529248015</v>
      </c>
      <c r="C34" s="6">
        <v>21160.378058030205</v>
      </c>
      <c r="D34" s="6">
        <v>0</v>
      </c>
      <c r="E34" s="6">
        <v>0</v>
      </c>
      <c r="F34" s="6">
        <f t="shared" si="1"/>
        <v>173174.67335051036</v>
      </c>
    </row>
    <row r="35" spans="1:6" ht="12.75">
      <c r="A35" s="36" t="s">
        <v>51</v>
      </c>
      <c r="B35" s="6">
        <v>479569.54699749616</v>
      </c>
      <c r="C35" s="6">
        <v>181598.14158512428</v>
      </c>
      <c r="D35" s="6">
        <v>0</v>
      </c>
      <c r="E35" s="6">
        <v>750595.3604110904</v>
      </c>
      <c r="F35" s="6">
        <f t="shared" si="1"/>
        <v>1411763.048993711</v>
      </c>
    </row>
    <row r="36" spans="1:6" ht="12.75">
      <c r="A36" s="36" t="s">
        <v>52</v>
      </c>
      <c r="B36" s="6">
        <v>9212258.48002593</v>
      </c>
      <c r="C36" s="6">
        <v>1841881.4485219016</v>
      </c>
      <c r="D36" s="6">
        <v>0</v>
      </c>
      <c r="E36" s="6">
        <v>4176765.6170791024</v>
      </c>
      <c r="F36" s="6">
        <f t="shared" si="1"/>
        <v>15230905.545626935</v>
      </c>
    </row>
    <row r="37" spans="1:6" ht="12.75">
      <c r="A37" s="36" t="s">
        <v>53</v>
      </c>
      <c r="B37" s="6">
        <v>326591.2922017696</v>
      </c>
      <c r="C37" s="6">
        <v>76066.46876707773</v>
      </c>
      <c r="D37" s="6">
        <v>0</v>
      </c>
      <c r="E37" s="6">
        <v>0</v>
      </c>
      <c r="F37" s="6">
        <f t="shared" si="1"/>
        <v>402657.7609688473</v>
      </c>
    </row>
    <row r="38" spans="1:6" ht="12.75">
      <c r="A38" s="36" t="s">
        <v>54</v>
      </c>
      <c r="B38" s="6">
        <v>4.826071907149445E-10</v>
      </c>
      <c r="C38" s="6">
        <v>0</v>
      </c>
      <c r="D38" s="6">
        <v>0</v>
      </c>
      <c r="E38" s="6">
        <v>0</v>
      </c>
      <c r="F38" s="6">
        <f aca="true" t="shared" si="2" ref="F38:F53">SUM(B38:E38)</f>
        <v>4.826071907149445E-10</v>
      </c>
    </row>
    <row r="39" spans="1:6" ht="12.75">
      <c r="A39" s="36" t="s">
        <v>55</v>
      </c>
      <c r="B39" s="6">
        <v>4575313.049469978</v>
      </c>
      <c r="C39" s="6">
        <v>514794.52026466565</v>
      </c>
      <c r="D39" s="6">
        <v>0</v>
      </c>
      <c r="E39" s="6">
        <v>330647.03309917083</v>
      </c>
      <c r="F39" s="6">
        <f t="shared" si="2"/>
        <v>5420754.602833814</v>
      </c>
    </row>
    <row r="40" spans="1:6" ht="12.75">
      <c r="A40" s="36" t="s">
        <v>56</v>
      </c>
      <c r="B40" s="6">
        <v>170813.5018741632</v>
      </c>
      <c r="C40" s="6">
        <v>23174.58717520678</v>
      </c>
      <c r="D40" s="6">
        <v>0</v>
      </c>
      <c r="E40" s="6">
        <v>0</v>
      </c>
      <c r="F40" s="6">
        <f t="shared" si="2"/>
        <v>193988.08904936997</v>
      </c>
    </row>
    <row r="41" spans="1:6" ht="12.75">
      <c r="A41" s="36" t="s">
        <v>57</v>
      </c>
      <c r="B41" s="6">
        <v>4340381.3876888845</v>
      </c>
      <c r="C41" s="6">
        <v>381634.88719914877</v>
      </c>
      <c r="D41" s="6">
        <v>0</v>
      </c>
      <c r="E41" s="6">
        <v>582739.1026803495</v>
      </c>
      <c r="F41" s="6">
        <f t="shared" si="2"/>
        <v>5304755.377568383</v>
      </c>
    </row>
    <row r="42" spans="1:6" ht="12.75">
      <c r="A42" s="36" t="s">
        <v>58</v>
      </c>
      <c r="B42" s="6">
        <v>569852.856468541</v>
      </c>
      <c r="C42" s="6">
        <v>358581.2350404461</v>
      </c>
      <c r="D42" s="6">
        <v>0</v>
      </c>
      <c r="E42" s="6">
        <v>0</v>
      </c>
      <c r="F42" s="6">
        <f t="shared" si="2"/>
        <v>928434.0915089871</v>
      </c>
    </row>
    <row r="43" spans="1:6" ht="12.75">
      <c r="A43" s="36" t="s">
        <v>59</v>
      </c>
      <c r="B43" s="6">
        <v>598608.9662482744</v>
      </c>
      <c r="C43" s="6">
        <v>4033.1145250769405</v>
      </c>
      <c r="D43" s="6">
        <v>0</v>
      </c>
      <c r="E43" s="6">
        <v>0</v>
      </c>
      <c r="F43" s="6">
        <f t="shared" si="2"/>
        <v>602642.0807733514</v>
      </c>
    </row>
    <row r="44" spans="1:6" ht="12.75">
      <c r="A44" s="36" t="s">
        <v>60</v>
      </c>
      <c r="B44" s="6">
        <v>5846889.536448837</v>
      </c>
      <c r="C44" s="6">
        <v>931678.5412736126</v>
      </c>
      <c r="D44" s="6">
        <v>0</v>
      </c>
      <c r="E44" s="6">
        <v>1856067.7332424659</v>
      </c>
      <c r="F44" s="6">
        <f t="shared" si="2"/>
        <v>8634635.810964916</v>
      </c>
    </row>
    <row r="45" spans="1:6" ht="12.75">
      <c r="A45" s="36" t="s">
        <v>61</v>
      </c>
      <c r="B45" s="6">
        <v>0</v>
      </c>
      <c r="C45" s="6">
        <v>0</v>
      </c>
      <c r="D45" s="6">
        <v>0</v>
      </c>
      <c r="E45" s="6">
        <v>0</v>
      </c>
      <c r="F45" s="6">
        <f t="shared" si="2"/>
        <v>0</v>
      </c>
    </row>
    <row r="46" spans="1:6" ht="12.75">
      <c r="A46" s="36" t="s">
        <v>62</v>
      </c>
      <c r="B46" s="6">
        <v>394893.88391641347</v>
      </c>
      <c r="C46" s="6">
        <v>0</v>
      </c>
      <c r="D46" s="6">
        <v>0</v>
      </c>
      <c r="E46" s="6">
        <v>0</v>
      </c>
      <c r="F46" s="6">
        <f t="shared" si="2"/>
        <v>394893.88391641347</v>
      </c>
    </row>
    <row r="47" spans="1:6" ht="12.75">
      <c r="A47" s="36" t="s">
        <v>63</v>
      </c>
      <c r="B47" s="6">
        <v>1087728.8521062792</v>
      </c>
      <c r="C47" s="6">
        <v>258380.29427078037</v>
      </c>
      <c r="D47" s="6">
        <v>0</v>
      </c>
      <c r="E47" s="6">
        <v>0</v>
      </c>
      <c r="F47" s="6">
        <f t="shared" si="2"/>
        <v>1346109.1463770596</v>
      </c>
    </row>
    <row r="48" spans="1:6" ht="12.75">
      <c r="A48" s="36" t="s">
        <v>64</v>
      </c>
      <c r="B48" s="6">
        <v>159992.0400211853</v>
      </c>
      <c r="C48" s="6">
        <v>0</v>
      </c>
      <c r="D48" s="6">
        <v>0</v>
      </c>
      <c r="E48" s="6">
        <v>0</v>
      </c>
      <c r="F48" s="6">
        <f t="shared" si="2"/>
        <v>159992.0400211853</v>
      </c>
    </row>
    <row r="49" spans="1:6" ht="12.75">
      <c r="A49" s="36" t="s">
        <v>65</v>
      </c>
      <c r="B49" s="6">
        <v>765462.9366174007</v>
      </c>
      <c r="C49" s="6">
        <v>18258.944580422572</v>
      </c>
      <c r="D49" s="6">
        <v>0</v>
      </c>
      <c r="E49" s="6">
        <v>0</v>
      </c>
      <c r="F49" s="6">
        <f t="shared" si="2"/>
        <v>783721.8811978233</v>
      </c>
    </row>
    <row r="50" spans="1:6" ht="12.75">
      <c r="A50" s="36" t="s">
        <v>66</v>
      </c>
      <c r="B50" s="6">
        <v>6065982.308826183</v>
      </c>
      <c r="C50" s="6">
        <v>1406938.4069025284</v>
      </c>
      <c r="D50" s="6">
        <v>0</v>
      </c>
      <c r="E50" s="6">
        <v>3474476.0579854473</v>
      </c>
      <c r="F50" s="6">
        <f t="shared" si="2"/>
        <v>10947396.773714159</v>
      </c>
    </row>
    <row r="51" spans="1:6" ht="12.75">
      <c r="A51" s="36" t="s">
        <v>67</v>
      </c>
      <c r="B51" s="6">
        <v>442225.04882004124</v>
      </c>
      <c r="C51" s="6">
        <v>90099.99691127517</v>
      </c>
      <c r="D51" s="6">
        <v>0</v>
      </c>
      <c r="E51" s="6">
        <v>94.46304664092747</v>
      </c>
      <c r="F51" s="6">
        <f t="shared" si="2"/>
        <v>532419.5087779574</v>
      </c>
    </row>
    <row r="52" spans="1:6" ht="12.75">
      <c r="A52" s="36" t="s">
        <v>68</v>
      </c>
      <c r="B52" s="6">
        <v>66812.49763192878</v>
      </c>
      <c r="C52" s="6">
        <v>3866.052182868638</v>
      </c>
      <c r="D52" s="6">
        <v>0</v>
      </c>
      <c r="E52" s="6">
        <v>0</v>
      </c>
      <c r="F52" s="6">
        <f t="shared" si="2"/>
        <v>70678.54981479741</v>
      </c>
    </row>
    <row r="53" spans="1:6" ht="12.75">
      <c r="A53" s="36" t="s">
        <v>69</v>
      </c>
      <c r="B53" s="6">
        <v>995948.4936837668</v>
      </c>
      <c r="C53" s="6">
        <v>7566.856291395376</v>
      </c>
      <c r="D53" s="6">
        <v>0</v>
      </c>
      <c r="E53" s="6">
        <v>0</v>
      </c>
      <c r="F53" s="6">
        <f t="shared" si="2"/>
        <v>1003515.3499751622</v>
      </c>
    </row>
    <row r="54" spans="1:6" ht="12.75">
      <c r="A54" s="36" t="s">
        <v>70</v>
      </c>
      <c r="B54" s="6">
        <v>1110174.910038156</v>
      </c>
      <c r="C54" s="6">
        <v>272942.78340674925</v>
      </c>
      <c r="D54" s="6">
        <v>0</v>
      </c>
      <c r="E54" s="6">
        <v>0</v>
      </c>
      <c r="F54" s="6">
        <f>SUM(B54:E54)</f>
        <v>1383117.6934449053</v>
      </c>
    </row>
    <row r="55" spans="1:6" ht="12.75">
      <c r="A55" s="36" t="s">
        <v>71</v>
      </c>
      <c r="B55" s="6">
        <v>141342.93476330518</v>
      </c>
      <c r="C55" s="6">
        <v>1578.1230700127132</v>
      </c>
      <c r="D55" s="6">
        <v>0</v>
      </c>
      <c r="E55" s="6">
        <v>0</v>
      </c>
      <c r="F55" s="6">
        <f>SUM(B55:E55)</f>
        <v>142921.0578333179</v>
      </c>
    </row>
    <row r="56" spans="1:6" ht="12.75">
      <c r="A56" s="36" t="s">
        <v>72</v>
      </c>
      <c r="B56" s="6">
        <v>244090.53150548151</v>
      </c>
      <c r="C56" s="6">
        <v>241908.30641215868</v>
      </c>
      <c r="D56" s="6">
        <v>0</v>
      </c>
      <c r="E56" s="6">
        <v>0</v>
      </c>
      <c r="F56" s="6">
        <f>SUM(B56:E56)</f>
        <v>485998.8379176402</v>
      </c>
    </row>
    <row r="57" spans="1:6" ht="12.75">
      <c r="A57" s="36" t="s">
        <v>73</v>
      </c>
      <c r="B57" s="6">
        <v>154007.8001599925</v>
      </c>
      <c r="C57" s="6">
        <v>16588.71611388575</v>
      </c>
      <c r="D57" s="6">
        <v>0</v>
      </c>
      <c r="E57" s="6">
        <v>0</v>
      </c>
      <c r="F57" s="6">
        <f>SUM(B57:E57)</f>
        <v>170596.51627387825</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89143443.82210986</v>
      </c>
      <c r="C60" s="6">
        <f>SUM(C6:C58)</f>
        <v>22236507.15885462</v>
      </c>
      <c r="D60" s="6">
        <f>SUM(D6:D58)</f>
        <v>0</v>
      </c>
      <c r="E60" s="6">
        <f>SUM(E6:E58)</f>
        <v>21978166.398406</v>
      </c>
      <c r="F60" s="6">
        <f>SUM(F6:F58)</f>
        <v>133358117.37937048</v>
      </c>
    </row>
  </sheetData>
  <mergeCells count="1">
    <mergeCell ref="B1:F1"/>
  </mergeCells>
  <printOptions horizontalCentered="1" verticalCentered="1"/>
  <pageMargins left="0.5" right="0.5" top="0" bottom="0" header="0.5" footer="0.5"/>
  <pageSetup fitToHeight="1" fitToWidth="1" orientation="portrait" scale="76"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customWidth="1"/>
    <col min="2" max="2" width="11.00390625" style="7" customWidth="1"/>
    <col min="3" max="3" width="11.625" style="7" customWidth="1"/>
    <col min="4" max="4" width="8.125" style="7" customWidth="1"/>
    <col min="5" max="5" width="14.50390625" style="7" customWidth="1"/>
    <col min="6" max="6" width="12.125" style="7" customWidth="1"/>
    <col min="7" max="7" width="2.625" style="7" customWidth="1"/>
    <col min="8" max="8" width="28.125" style="7" customWidth="1"/>
    <col min="9" max="9" width="14.50390625" style="8" customWidth="1"/>
    <col min="10" max="16384" width="10.625" style="7" customWidth="1"/>
  </cols>
  <sheetData>
    <row r="1" spans="1:6" ht="12.75">
      <c r="A1"/>
      <c r="B1" s="122" t="s">
        <v>265</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5869.703662480824</v>
      </c>
      <c r="C6" s="6">
        <v>0</v>
      </c>
      <c r="D6" s="6">
        <v>0</v>
      </c>
      <c r="E6" s="6">
        <v>0</v>
      </c>
      <c r="F6" s="6">
        <f aca="true" t="shared" si="0" ref="F6:F53">SUM(B6:E6)</f>
        <v>5869.703662480824</v>
      </c>
      <c r="H6" s="7" t="s">
        <v>8</v>
      </c>
      <c r="I6" s="8" t="s">
        <v>0</v>
      </c>
    </row>
    <row r="7" spans="1:6" ht="12" customHeight="1">
      <c r="A7" s="36" t="s">
        <v>9</v>
      </c>
      <c r="B7" s="6">
        <v>602</v>
      </c>
      <c r="C7" s="6">
        <v>0</v>
      </c>
      <c r="D7" s="6">
        <v>0</v>
      </c>
      <c r="E7" s="6">
        <v>0</v>
      </c>
      <c r="F7" s="6">
        <f t="shared" si="0"/>
        <v>602</v>
      </c>
    </row>
    <row r="8" spans="1:9" ht="12.75">
      <c r="A8" s="36" t="s">
        <v>10</v>
      </c>
      <c r="B8" s="6">
        <v>81392.72345938851</v>
      </c>
      <c r="C8" s="6">
        <v>48709.26569764393</v>
      </c>
      <c r="D8" s="6">
        <v>0</v>
      </c>
      <c r="E8" s="6">
        <v>0</v>
      </c>
      <c r="F8" s="6">
        <f t="shared" si="0"/>
        <v>130101.98915703244</v>
      </c>
      <c r="H8" s="7" t="s">
        <v>0</v>
      </c>
      <c r="I8" s="8" t="s">
        <v>0</v>
      </c>
    </row>
    <row r="9" spans="1:9" ht="12.75">
      <c r="A9" s="36" t="s">
        <v>11</v>
      </c>
      <c r="B9" s="6">
        <v>13378.016641569584</v>
      </c>
      <c r="C9" s="6">
        <v>12539.071565597926</v>
      </c>
      <c r="D9" s="6">
        <v>0</v>
      </c>
      <c r="E9" s="6">
        <v>0</v>
      </c>
      <c r="F9" s="6">
        <f t="shared" si="0"/>
        <v>25917.088207167508</v>
      </c>
      <c r="H9" s="7" t="s">
        <v>0</v>
      </c>
      <c r="I9" s="8" t="s">
        <v>0</v>
      </c>
    </row>
    <row r="10" spans="1:9" ht="12.75">
      <c r="A10" s="36" t="s">
        <v>12</v>
      </c>
      <c r="B10" s="6">
        <v>1031871.135199592</v>
      </c>
      <c r="C10" s="6">
        <v>148734.39785711974</v>
      </c>
      <c r="D10" s="6">
        <v>0</v>
      </c>
      <c r="E10" s="6">
        <v>0</v>
      </c>
      <c r="F10" s="6">
        <f t="shared" si="0"/>
        <v>1180605.5330567118</v>
      </c>
      <c r="H10" s="7" t="s">
        <v>13</v>
      </c>
      <c r="I10" s="8">
        <v>12183752</v>
      </c>
    </row>
    <row r="11" spans="1:6" ht="12.75">
      <c r="A11" s="36" t="s">
        <v>14</v>
      </c>
      <c r="B11" s="6">
        <v>34701.37894427242</v>
      </c>
      <c r="C11" s="6">
        <v>16189.691964092995</v>
      </c>
      <c r="D11" s="6">
        <v>0</v>
      </c>
      <c r="E11" s="6">
        <v>0</v>
      </c>
      <c r="F11" s="6">
        <f t="shared" si="0"/>
        <v>50891.07090836542</v>
      </c>
    </row>
    <row r="12" spans="1:8" ht="12.75">
      <c r="A12" s="36" t="s">
        <v>15</v>
      </c>
      <c r="B12" s="6">
        <v>2452.9628311649863</v>
      </c>
      <c r="C12" s="6">
        <v>11312.943276973134</v>
      </c>
      <c r="D12" s="6">
        <v>0</v>
      </c>
      <c r="E12" s="6">
        <v>0</v>
      </c>
      <c r="F12" s="6">
        <f t="shared" si="0"/>
        <v>13765.90610813812</v>
      </c>
      <c r="H12" s="7" t="s">
        <v>16</v>
      </c>
    </row>
    <row r="13" spans="1:9" ht="12.75">
      <c r="A13" s="36" t="s">
        <v>17</v>
      </c>
      <c r="B13" s="6">
        <v>0</v>
      </c>
      <c r="C13" s="6">
        <v>0</v>
      </c>
      <c r="D13" s="6">
        <v>0</v>
      </c>
      <c r="E13" s="6">
        <v>0</v>
      </c>
      <c r="F13" s="6">
        <f t="shared" si="0"/>
        <v>0</v>
      </c>
      <c r="H13" s="7" t="s">
        <v>18</v>
      </c>
      <c r="I13" s="8">
        <v>25081</v>
      </c>
    </row>
    <row r="14" spans="1:9" ht="12.75">
      <c r="A14" s="36" t="s">
        <v>19</v>
      </c>
      <c r="B14" s="6">
        <v>315.6877675513589</v>
      </c>
      <c r="C14" s="6">
        <v>0</v>
      </c>
      <c r="D14" s="6">
        <v>0</v>
      </c>
      <c r="E14" s="6">
        <v>0</v>
      </c>
      <c r="F14" s="6">
        <f t="shared" si="0"/>
        <v>315.6877675513589</v>
      </c>
      <c r="H14" s="7" t="s">
        <v>20</v>
      </c>
      <c r="I14" s="8">
        <v>318423</v>
      </c>
    </row>
    <row r="15" spans="1:9" ht="12.75">
      <c r="A15" s="36" t="s">
        <v>21</v>
      </c>
      <c r="B15" s="6">
        <v>30029.61613209283</v>
      </c>
      <c r="C15" s="6">
        <v>40167.24046251174</v>
      </c>
      <c r="D15" s="6">
        <v>0</v>
      </c>
      <c r="E15" s="6">
        <v>0</v>
      </c>
      <c r="F15" s="6">
        <f t="shared" si="0"/>
        <v>70196.85659460457</v>
      </c>
      <c r="H15" s="7" t="s">
        <v>22</v>
      </c>
      <c r="I15" s="8">
        <v>245806.0165571039</v>
      </c>
    </row>
    <row r="16" spans="1:6" ht="12.75">
      <c r="A16" s="36" t="s">
        <v>23</v>
      </c>
      <c r="B16" s="6">
        <v>10964.041770089301</v>
      </c>
      <c r="C16" s="6">
        <v>923.4892785929596</v>
      </c>
      <c r="D16" s="6">
        <v>0</v>
      </c>
      <c r="E16" s="6">
        <v>0</v>
      </c>
      <c r="F16" s="6">
        <f t="shared" si="0"/>
        <v>11887.53104868226</v>
      </c>
    </row>
    <row r="17" spans="1:8" ht="12.75">
      <c r="A17" s="36" t="s">
        <v>24</v>
      </c>
      <c r="B17" s="6">
        <v>2451.326672731147</v>
      </c>
      <c r="C17" s="6">
        <v>0</v>
      </c>
      <c r="D17" s="6">
        <v>0</v>
      </c>
      <c r="E17" s="6">
        <v>0</v>
      </c>
      <c r="F17" s="6">
        <f t="shared" si="0"/>
        <v>2451.326672731147</v>
      </c>
      <c r="H17" s="7" t="s">
        <v>25</v>
      </c>
    </row>
    <row r="18" spans="1:9" ht="12.75">
      <c r="A18" s="36" t="s">
        <v>26</v>
      </c>
      <c r="B18" s="6">
        <v>15373.937019331868</v>
      </c>
      <c r="C18" s="6">
        <v>15849.862294427956</v>
      </c>
      <c r="D18" s="6">
        <v>0</v>
      </c>
      <c r="E18" s="6">
        <v>0</v>
      </c>
      <c r="F18" s="6">
        <f t="shared" si="0"/>
        <v>31223.799313759824</v>
      </c>
      <c r="H18" s="7" t="s">
        <v>27</v>
      </c>
      <c r="I18" s="8">
        <v>0</v>
      </c>
    </row>
    <row r="19" spans="1:9" ht="12.75">
      <c r="A19" s="36" t="s">
        <v>28</v>
      </c>
      <c r="B19" s="6">
        <v>0</v>
      </c>
      <c r="C19" s="6">
        <v>0</v>
      </c>
      <c r="D19" s="6">
        <v>0</v>
      </c>
      <c r="E19" s="6">
        <v>0</v>
      </c>
      <c r="F19" s="6">
        <f t="shared" si="0"/>
        <v>0</v>
      </c>
      <c r="H19" s="7" t="s">
        <v>29</v>
      </c>
      <c r="I19" s="8">
        <v>-406387</v>
      </c>
    </row>
    <row r="20" spans="1:9" ht="12.75">
      <c r="A20" s="36" t="s">
        <v>30</v>
      </c>
      <c r="B20" s="6">
        <v>918513.6064957194</v>
      </c>
      <c r="C20" s="6">
        <v>2603594.407000187</v>
      </c>
      <c r="D20" s="6">
        <v>0</v>
      </c>
      <c r="E20" s="6">
        <v>0</v>
      </c>
      <c r="F20" s="6">
        <f t="shared" si="0"/>
        <v>3522108.0134959063</v>
      </c>
      <c r="H20" s="7" t="s">
        <v>31</v>
      </c>
      <c r="I20" s="8" t="s">
        <v>0</v>
      </c>
    </row>
    <row r="21" spans="1:9" ht="12.75">
      <c r="A21" s="36" t="s">
        <v>32</v>
      </c>
      <c r="B21" s="6">
        <v>0</v>
      </c>
      <c r="C21" s="6">
        <v>0</v>
      </c>
      <c r="D21" s="6">
        <v>0</v>
      </c>
      <c r="E21" s="6">
        <v>0</v>
      </c>
      <c r="F21" s="6">
        <f t="shared" si="0"/>
        <v>0</v>
      </c>
      <c r="H21" s="7" t="s">
        <v>33</v>
      </c>
      <c r="I21" s="8">
        <v>1953369</v>
      </c>
    </row>
    <row r="22" spans="1:9" ht="12.75">
      <c r="A22" s="36" t="s">
        <v>34</v>
      </c>
      <c r="B22" s="6">
        <v>19209.834768575485</v>
      </c>
      <c r="C22" s="6">
        <v>11056.32712235789</v>
      </c>
      <c r="D22" s="6">
        <v>0</v>
      </c>
      <c r="E22" s="6">
        <v>0</v>
      </c>
      <c r="F22" s="6">
        <f t="shared" si="0"/>
        <v>30266.161890933377</v>
      </c>
      <c r="H22" s="7" t="s">
        <v>35</v>
      </c>
      <c r="I22" s="8" t="s">
        <v>0</v>
      </c>
    </row>
    <row r="23" spans="1:9" ht="12.75">
      <c r="A23" s="36" t="s">
        <v>36</v>
      </c>
      <c r="B23" s="6">
        <v>1245.947470866587</v>
      </c>
      <c r="C23" s="6">
        <v>580.1740131516169</v>
      </c>
      <c r="D23" s="6">
        <v>0</v>
      </c>
      <c r="E23" s="6">
        <v>0</v>
      </c>
      <c r="F23" s="6">
        <f t="shared" si="0"/>
        <v>1826.121484018204</v>
      </c>
      <c r="H23" s="7" t="s">
        <v>37</v>
      </c>
      <c r="I23" s="8">
        <v>1999997</v>
      </c>
    </row>
    <row r="24" spans="1:6" ht="12.75">
      <c r="A24" s="36" t="s">
        <v>38</v>
      </c>
      <c r="B24" s="6">
        <v>3549</v>
      </c>
      <c r="C24" s="6">
        <v>0</v>
      </c>
      <c r="D24" s="6">
        <v>0</v>
      </c>
      <c r="E24" s="6">
        <v>0</v>
      </c>
      <c r="F24" s="6">
        <f t="shared" si="0"/>
        <v>3549</v>
      </c>
    </row>
    <row r="25" spans="1:9" ht="12.75">
      <c r="A25" s="36" t="s">
        <v>39</v>
      </c>
      <c r="B25" s="6">
        <v>0</v>
      </c>
      <c r="C25" s="6">
        <v>0</v>
      </c>
      <c r="D25" s="6">
        <v>0</v>
      </c>
      <c r="E25" s="6">
        <v>0</v>
      </c>
      <c r="F25" s="6">
        <f t="shared" si="0"/>
        <v>0</v>
      </c>
      <c r="H25" s="7" t="s">
        <v>40</v>
      </c>
      <c r="I25" s="8">
        <f>SUM(I10:I15)-SUM(I18:I23)</f>
        <v>9226083.016557103</v>
      </c>
    </row>
    <row r="26" spans="1:9" ht="12.75">
      <c r="A26" s="36" t="s">
        <v>41</v>
      </c>
      <c r="B26" s="6">
        <v>1696.5208110696522</v>
      </c>
      <c r="C26" s="6">
        <v>1765.151648024616</v>
      </c>
      <c r="D26" s="6">
        <v>0</v>
      </c>
      <c r="E26" s="6">
        <v>0</v>
      </c>
      <c r="F26" s="6">
        <f t="shared" si="0"/>
        <v>3461.672459094268</v>
      </c>
      <c r="H26" s="7" t="s">
        <v>42</v>
      </c>
      <c r="I26" s="8">
        <f>+F60</f>
        <v>9226082.998811943</v>
      </c>
    </row>
    <row r="27" spans="1:9" ht="12.75">
      <c r="A27" s="36" t="s">
        <v>43</v>
      </c>
      <c r="B27" s="6">
        <v>0</v>
      </c>
      <c r="C27" s="6">
        <v>0</v>
      </c>
      <c r="D27" s="6">
        <v>0</v>
      </c>
      <c r="E27" s="6">
        <v>0</v>
      </c>
      <c r="F27" s="6">
        <f t="shared" si="0"/>
        <v>0</v>
      </c>
      <c r="I27" s="6" t="s">
        <v>0</v>
      </c>
    </row>
    <row r="28" spans="1:9" ht="12.75">
      <c r="A28" s="36" t="s">
        <v>44</v>
      </c>
      <c r="B28" s="6">
        <v>118</v>
      </c>
      <c r="C28" s="6">
        <v>0</v>
      </c>
      <c r="D28" s="6">
        <v>0</v>
      </c>
      <c r="E28" s="6">
        <v>0</v>
      </c>
      <c r="F28" s="6">
        <f t="shared" si="0"/>
        <v>118</v>
      </c>
      <c r="I28" s="6"/>
    </row>
    <row r="29" spans="1:6" ht="12.75">
      <c r="A29" s="36" t="s">
        <v>45</v>
      </c>
      <c r="B29" s="6">
        <v>6464.372084693604</v>
      </c>
      <c r="C29" s="6">
        <v>25378.94893104955</v>
      </c>
      <c r="D29" s="6">
        <v>0</v>
      </c>
      <c r="E29" s="6">
        <v>0</v>
      </c>
      <c r="F29" s="6">
        <f t="shared" si="0"/>
        <v>31843.321015743153</v>
      </c>
    </row>
    <row r="30" spans="1:6" ht="12.75">
      <c r="A30" s="36" t="s">
        <v>46</v>
      </c>
      <c r="B30" s="6">
        <v>0</v>
      </c>
      <c r="C30" s="6">
        <v>0</v>
      </c>
      <c r="D30" s="6">
        <v>0</v>
      </c>
      <c r="E30" s="6">
        <v>0</v>
      </c>
      <c r="F30" s="6">
        <f t="shared" si="0"/>
        <v>0</v>
      </c>
    </row>
    <row r="31" spans="1:6" ht="12.75">
      <c r="A31" s="36" t="s">
        <v>47</v>
      </c>
      <c r="B31" s="6">
        <v>1141498.130384686</v>
      </c>
      <c r="C31" s="6">
        <v>246944.02344244946</v>
      </c>
      <c r="D31" s="6">
        <v>0</v>
      </c>
      <c r="E31" s="6">
        <v>0</v>
      </c>
      <c r="F31" s="6">
        <f t="shared" si="0"/>
        <v>1388442.1538271355</v>
      </c>
    </row>
    <row r="32" spans="1:6" ht="12.75">
      <c r="A32" s="36" t="s">
        <v>48</v>
      </c>
      <c r="B32" s="6">
        <v>710</v>
      </c>
      <c r="C32" s="6">
        <v>0</v>
      </c>
      <c r="D32" s="6">
        <v>0</v>
      </c>
      <c r="E32" s="6">
        <v>0</v>
      </c>
      <c r="F32" s="6">
        <f t="shared" si="0"/>
        <v>710</v>
      </c>
    </row>
    <row r="33" spans="1:6" ht="12.75">
      <c r="A33" s="36" t="s">
        <v>49</v>
      </c>
      <c r="B33" s="6">
        <v>4930.019141338352</v>
      </c>
      <c r="C33" s="6">
        <v>0</v>
      </c>
      <c r="D33" s="6">
        <v>0</v>
      </c>
      <c r="E33" s="6">
        <v>0</v>
      </c>
      <c r="F33" s="6">
        <f t="shared" si="0"/>
        <v>4930.019141338352</v>
      </c>
    </row>
    <row r="34" spans="1:6" ht="12.75">
      <c r="A34" s="36" t="s">
        <v>50</v>
      </c>
      <c r="B34" s="6">
        <v>4946.90789322765</v>
      </c>
      <c r="C34" s="6">
        <v>338.8953134646215</v>
      </c>
      <c r="D34" s="6">
        <v>0</v>
      </c>
      <c r="E34" s="6">
        <v>0</v>
      </c>
      <c r="F34" s="6">
        <f t="shared" si="0"/>
        <v>5285.8032066922715</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14696.449135749452</v>
      </c>
      <c r="C37" s="6">
        <v>0</v>
      </c>
      <c r="D37" s="6">
        <v>0</v>
      </c>
      <c r="E37" s="6">
        <v>0</v>
      </c>
      <c r="F37" s="6">
        <f t="shared" si="0"/>
        <v>14696.449135749452</v>
      </c>
    </row>
    <row r="38" spans="1:6" ht="12.75">
      <c r="A38" s="36" t="s">
        <v>54</v>
      </c>
      <c r="B38" s="6">
        <v>0</v>
      </c>
      <c r="C38" s="6">
        <v>0</v>
      </c>
      <c r="D38" s="6">
        <v>0</v>
      </c>
      <c r="E38" s="6">
        <v>0</v>
      </c>
      <c r="F38" s="6">
        <f t="shared" si="0"/>
        <v>0</v>
      </c>
    </row>
    <row r="39" spans="1:6" ht="12.75">
      <c r="A39" s="36" t="s">
        <v>55</v>
      </c>
      <c r="B39" s="6">
        <v>931.0740750057566</v>
      </c>
      <c r="C39" s="6">
        <v>6194.311282442756</v>
      </c>
      <c r="D39" s="6">
        <v>0</v>
      </c>
      <c r="E39" s="6">
        <v>0</v>
      </c>
      <c r="F39" s="6">
        <f t="shared" si="0"/>
        <v>7125.385357448513</v>
      </c>
    </row>
    <row r="40" spans="1:6" ht="12.75">
      <c r="A40" s="36" t="s">
        <v>56</v>
      </c>
      <c r="B40" s="6">
        <v>818</v>
      </c>
      <c r="C40" s="6">
        <v>0</v>
      </c>
      <c r="D40" s="6">
        <v>0</v>
      </c>
      <c r="E40" s="6">
        <v>0</v>
      </c>
      <c r="F40" s="6">
        <f t="shared" si="0"/>
        <v>818</v>
      </c>
    </row>
    <row r="41" spans="1:6" ht="12.75">
      <c r="A41" s="36" t="s">
        <v>57</v>
      </c>
      <c r="B41" s="6">
        <v>10110.044956923222</v>
      </c>
      <c r="C41" s="6">
        <v>11314.32716089391</v>
      </c>
      <c r="D41" s="6">
        <v>0</v>
      </c>
      <c r="E41" s="6">
        <v>0</v>
      </c>
      <c r="F41" s="6">
        <f t="shared" si="0"/>
        <v>21424.372117817133</v>
      </c>
    </row>
    <row r="42" spans="1:6" ht="12.75">
      <c r="A42" s="36" t="s">
        <v>58</v>
      </c>
      <c r="B42" s="6">
        <v>34963.57351510311</v>
      </c>
      <c r="C42" s="6">
        <v>13005.540072224689</v>
      </c>
      <c r="D42" s="6">
        <v>0</v>
      </c>
      <c r="E42" s="6">
        <v>0</v>
      </c>
      <c r="F42" s="6">
        <f t="shared" si="0"/>
        <v>47969.113587327796</v>
      </c>
    </row>
    <row r="43" spans="1:6" ht="12.75">
      <c r="A43" s="36" t="s">
        <v>59</v>
      </c>
      <c r="B43" s="6">
        <v>19393.407940156365</v>
      </c>
      <c r="C43" s="6">
        <v>2123.545852770148</v>
      </c>
      <c r="D43" s="6">
        <v>0</v>
      </c>
      <c r="E43" s="6">
        <v>0</v>
      </c>
      <c r="F43" s="6">
        <f t="shared" si="0"/>
        <v>21516.953792926513</v>
      </c>
    </row>
    <row r="44" spans="1:6" ht="12.75">
      <c r="A44" s="36" t="s">
        <v>60</v>
      </c>
      <c r="B44" s="6">
        <v>151.13634453481347</v>
      </c>
      <c r="C44" s="6">
        <v>0</v>
      </c>
      <c r="D44" s="6">
        <v>0</v>
      </c>
      <c r="E44" s="6">
        <v>0</v>
      </c>
      <c r="F44" s="6">
        <f t="shared" si="0"/>
        <v>151.13634453481347</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2517.119241835846</v>
      </c>
      <c r="C47" s="6">
        <v>12.043632736056686</v>
      </c>
      <c r="D47" s="6">
        <v>0</v>
      </c>
      <c r="E47" s="6">
        <v>0</v>
      </c>
      <c r="F47" s="6">
        <f t="shared" si="0"/>
        <v>2529.1628745719026</v>
      </c>
    </row>
    <row r="48" spans="1:6" ht="12.75">
      <c r="A48" s="36" t="s">
        <v>64</v>
      </c>
      <c r="B48" s="6">
        <v>1163.4313659389222</v>
      </c>
      <c r="C48" s="6">
        <v>0</v>
      </c>
      <c r="D48" s="6">
        <v>0</v>
      </c>
      <c r="E48" s="6">
        <v>0</v>
      </c>
      <c r="F48" s="6">
        <f t="shared" si="0"/>
        <v>1163.4313659389222</v>
      </c>
    </row>
    <row r="49" spans="1:6" ht="12.75">
      <c r="A49" s="36" t="s">
        <v>65</v>
      </c>
      <c r="B49" s="6">
        <v>3514.4106524024746</v>
      </c>
      <c r="C49" s="6">
        <v>20934.70139715923</v>
      </c>
      <c r="D49" s="6">
        <v>0</v>
      </c>
      <c r="E49" s="6">
        <v>0</v>
      </c>
      <c r="F49" s="6">
        <f t="shared" si="0"/>
        <v>24449.112049561707</v>
      </c>
    </row>
    <row r="50" spans="1:6" ht="12.75">
      <c r="A50" s="36" t="s">
        <v>66</v>
      </c>
      <c r="B50" s="6">
        <v>2315969.973817098</v>
      </c>
      <c r="C50" s="6">
        <v>138640.90029646954</v>
      </c>
      <c r="D50" s="6">
        <v>0</v>
      </c>
      <c r="E50" s="6">
        <v>0</v>
      </c>
      <c r="F50" s="6">
        <f t="shared" si="0"/>
        <v>2454610.8741135676</v>
      </c>
    </row>
    <row r="51" spans="1:6" ht="12.75">
      <c r="A51" s="36" t="s">
        <v>67</v>
      </c>
      <c r="B51" s="6">
        <v>3290.814277713395</v>
      </c>
      <c r="C51" s="6">
        <v>5476.953163068366</v>
      </c>
      <c r="D51" s="6">
        <v>0</v>
      </c>
      <c r="E51" s="6">
        <v>0</v>
      </c>
      <c r="F51" s="6">
        <f t="shared" si="0"/>
        <v>8767.767440781761</v>
      </c>
    </row>
    <row r="52" spans="1:6" ht="12.75">
      <c r="A52" s="36" t="s">
        <v>68</v>
      </c>
      <c r="B52" s="6">
        <v>6824.586824105709</v>
      </c>
      <c r="C52" s="6">
        <v>0</v>
      </c>
      <c r="D52" s="6">
        <v>0</v>
      </c>
      <c r="E52" s="6">
        <v>0</v>
      </c>
      <c r="F52" s="6">
        <f t="shared" si="0"/>
        <v>6824.586824105709</v>
      </c>
    </row>
    <row r="53" spans="1:6" ht="12.75">
      <c r="A53" s="36" t="s">
        <v>69</v>
      </c>
      <c r="B53" s="6">
        <v>2271.679677325754</v>
      </c>
      <c r="C53" s="6">
        <v>55925.644132247384</v>
      </c>
      <c r="D53" s="6">
        <v>0</v>
      </c>
      <c r="E53" s="6">
        <v>0</v>
      </c>
      <c r="F53" s="6">
        <f t="shared" si="0"/>
        <v>58197.323809573136</v>
      </c>
    </row>
    <row r="54" spans="1:6" ht="12.75">
      <c r="A54" s="36" t="s">
        <v>70</v>
      </c>
      <c r="B54" s="6">
        <v>32015.73332346286</v>
      </c>
      <c r="C54" s="6">
        <v>0</v>
      </c>
      <c r="D54" s="6">
        <v>0</v>
      </c>
      <c r="E54" s="6">
        <v>0</v>
      </c>
      <c r="F54" s="6">
        <f>SUM(B54:E54)</f>
        <v>32015.73332346286</v>
      </c>
    </row>
    <row r="55" spans="1:6" ht="12.75">
      <c r="A55" s="36" t="s">
        <v>71</v>
      </c>
      <c r="B55" s="6">
        <v>731.9125178367573</v>
      </c>
      <c r="C55" s="6">
        <v>0</v>
      </c>
      <c r="D55" s="6">
        <v>0</v>
      </c>
      <c r="E55" s="6">
        <v>0</v>
      </c>
      <c r="F55" s="6">
        <f>SUM(B55:E55)</f>
        <v>731.9125178367573</v>
      </c>
    </row>
    <row r="56" spans="1:6" ht="12.75">
      <c r="A56" s="36" t="s">
        <v>72</v>
      </c>
      <c r="B56" s="6">
        <v>6710.160131516254</v>
      </c>
      <c r="C56" s="6">
        <v>0</v>
      </c>
      <c r="D56" s="6">
        <v>0</v>
      </c>
      <c r="E56" s="6">
        <v>0</v>
      </c>
      <c r="F56" s="6">
        <f>SUM(B56:E56)</f>
        <v>6710.160131516254</v>
      </c>
    </row>
    <row r="57" spans="1:6" ht="12.75">
      <c r="A57" s="36" t="s">
        <v>73</v>
      </c>
      <c r="B57" s="6">
        <v>0</v>
      </c>
      <c r="C57" s="6">
        <v>12.765007134702904</v>
      </c>
      <c r="D57" s="6">
        <v>0</v>
      </c>
      <c r="E57" s="6">
        <v>0</v>
      </c>
      <c r="F57" s="6">
        <f>SUM(B57:E57)</f>
        <v>12.765007134702904</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5788358.37694715</v>
      </c>
      <c r="C60" s="6">
        <f>SUM(C6:C58)</f>
        <v>3437724.621864791</v>
      </c>
      <c r="D60" s="6">
        <f>SUM(D6:D58)</f>
        <v>0</v>
      </c>
      <c r="E60" s="6">
        <f>SUM(E6:E58)</f>
        <v>0</v>
      </c>
      <c r="F60" s="6">
        <f>SUM(F6:F58)</f>
        <v>9226082.998811943</v>
      </c>
    </row>
  </sheetData>
  <mergeCells count="1">
    <mergeCell ref="B1:F1"/>
  </mergeCells>
  <printOptions horizontalCentered="1" verticalCentered="1"/>
  <pageMargins left="0.5" right="0.5" top="0" bottom="0" header="0.5" footer="0.5"/>
  <pageSetup fitToHeight="1" fitToWidth="1" horizontalDpi="600" verticalDpi="600" orientation="portrait" scale="75"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S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 width="10.625" style="7" customWidth="1"/>
    <col min="17" max="17" width="6.875" style="7" bestFit="1" customWidth="1"/>
    <col min="18" max="18" width="10.00390625" style="7" bestFit="1" customWidth="1"/>
    <col min="19" max="19" width="3.00390625" style="7" bestFit="1" customWidth="1"/>
    <col min="20" max="16384" width="10.625" style="7" customWidth="1"/>
  </cols>
  <sheetData>
    <row r="1" spans="1:6" ht="12.75">
      <c r="A1"/>
      <c r="B1" s="122" t="s">
        <v>119</v>
      </c>
      <c r="C1" s="122"/>
      <c r="D1" s="122"/>
      <c r="E1" s="122"/>
      <c r="F1" s="122"/>
    </row>
    <row r="2" ht="12.75">
      <c r="A2"/>
    </row>
    <row r="3" spans="2:18" ht="12.75">
      <c r="B3" s="19"/>
      <c r="C3" s="19" t="s">
        <v>1</v>
      </c>
      <c r="E3" s="19" t="s">
        <v>2</v>
      </c>
      <c r="Q3" s="7" t="s">
        <v>79</v>
      </c>
      <c r="R3" s="7" t="s">
        <v>80</v>
      </c>
    </row>
    <row r="4" spans="1:6" ht="12.75">
      <c r="A4" s="7" t="s">
        <v>0</v>
      </c>
      <c r="B4" s="19" t="s">
        <v>3</v>
      </c>
      <c r="C4" s="19" t="s">
        <v>4</v>
      </c>
      <c r="D4" s="19" t="s">
        <v>5</v>
      </c>
      <c r="E4" s="19" t="s">
        <v>4</v>
      </c>
      <c r="F4" s="19" t="s">
        <v>6</v>
      </c>
    </row>
    <row r="5" ht="12.75">
      <c r="A5" s="7" t="s">
        <v>0</v>
      </c>
    </row>
    <row r="6" spans="1:19" ht="12.75">
      <c r="A6" s="36" t="s">
        <v>7</v>
      </c>
      <c r="B6" s="6">
        <v>60111.8378068553</v>
      </c>
      <c r="C6" s="6">
        <v>109577.99097703185</v>
      </c>
      <c r="D6" s="6">
        <v>0</v>
      </c>
      <c r="E6" s="6">
        <v>0</v>
      </c>
      <c r="F6" s="6">
        <f aca="true" t="shared" si="0" ref="F6:F21">SUM(B6:E6)</f>
        <v>169689.82878388715</v>
      </c>
      <c r="H6" s="7" t="s">
        <v>8</v>
      </c>
      <c r="I6" s="8" t="s">
        <v>0</v>
      </c>
      <c r="Q6" s="7">
        <v>0</v>
      </c>
      <c r="R6" s="7">
        <v>0</v>
      </c>
      <c r="S6" s="7">
        <f aca="true" t="shared" si="1" ref="S6:S37">SUM(Q6:R6)</f>
        <v>0</v>
      </c>
    </row>
    <row r="7" spans="1:19" ht="12" customHeight="1">
      <c r="A7" s="36" t="s">
        <v>9</v>
      </c>
      <c r="B7" s="6">
        <v>0</v>
      </c>
      <c r="C7" s="6">
        <v>0</v>
      </c>
      <c r="D7" s="6">
        <v>0</v>
      </c>
      <c r="E7" s="6">
        <v>0</v>
      </c>
      <c r="F7" s="6">
        <f t="shared" si="0"/>
        <v>0</v>
      </c>
      <c r="Q7" s="7">
        <v>0</v>
      </c>
      <c r="R7" s="7">
        <v>0</v>
      </c>
      <c r="S7" s="7">
        <f t="shared" si="1"/>
        <v>0</v>
      </c>
    </row>
    <row r="8" spans="1:19" ht="12.75">
      <c r="A8" s="36" t="s">
        <v>10</v>
      </c>
      <c r="B8" s="6">
        <v>4022.582166495186</v>
      </c>
      <c r="C8" s="6">
        <v>9808.006240966994</v>
      </c>
      <c r="D8" s="6">
        <v>0</v>
      </c>
      <c r="E8" s="6">
        <v>0</v>
      </c>
      <c r="F8" s="6">
        <f t="shared" si="0"/>
        <v>13830.588407462179</v>
      </c>
      <c r="H8" s="7" t="s">
        <v>0</v>
      </c>
      <c r="I8" s="8" t="s">
        <v>0</v>
      </c>
      <c r="Q8" s="7">
        <v>0</v>
      </c>
      <c r="R8" s="7">
        <v>0</v>
      </c>
      <c r="S8" s="7">
        <f t="shared" si="1"/>
        <v>0</v>
      </c>
    </row>
    <row r="9" spans="1:19" ht="12.75">
      <c r="A9" s="36" t="s">
        <v>11</v>
      </c>
      <c r="B9" s="6">
        <v>544.4435638738985</v>
      </c>
      <c r="C9" s="6">
        <v>27177.414849328205</v>
      </c>
      <c r="D9" s="6">
        <v>0</v>
      </c>
      <c r="E9" s="6">
        <v>0</v>
      </c>
      <c r="F9" s="6">
        <f t="shared" si="0"/>
        <v>27721.858413202102</v>
      </c>
      <c r="H9" s="7" t="s">
        <v>0</v>
      </c>
      <c r="I9" s="8" t="s">
        <v>0</v>
      </c>
      <c r="Q9" s="7">
        <v>0</v>
      </c>
      <c r="R9" s="7">
        <v>0</v>
      </c>
      <c r="S9" s="7">
        <f t="shared" si="1"/>
        <v>0</v>
      </c>
    </row>
    <row r="10" spans="1:19" ht="12.75">
      <c r="A10" s="36" t="s">
        <v>12</v>
      </c>
      <c r="B10" s="6">
        <v>112254.47212352142</v>
      </c>
      <c r="C10" s="6">
        <v>48093.2801255112</v>
      </c>
      <c r="D10" s="6">
        <v>0</v>
      </c>
      <c r="E10" s="6">
        <v>0</v>
      </c>
      <c r="F10" s="6">
        <f t="shared" si="0"/>
        <v>160347.7522490326</v>
      </c>
      <c r="H10" s="7" t="s">
        <v>13</v>
      </c>
      <c r="I10" s="8">
        <v>67641599.76965086</v>
      </c>
      <c r="Q10" s="7">
        <v>0</v>
      </c>
      <c r="R10" s="7">
        <v>0</v>
      </c>
      <c r="S10" s="7">
        <f t="shared" si="1"/>
        <v>0</v>
      </c>
    </row>
    <row r="11" spans="1:19" ht="12.75">
      <c r="A11" s="36" t="s">
        <v>14</v>
      </c>
      <c r="B11" s="6">
        <v>22123.597932599492</v>
      </c>
      <c r="C11" s="6">
        <v>19388.39448921295</v>
      </c>
      <c r="D11" s="6">
        <v>0</v>
      </c>
      <c r="E11" s="6">
        <v>0</v>
      </c>
      <c r="F11" s="6">
        <f t="shared" si="0"/>
        <v>41511.99242181244</v>
      </c>
      <c r="Q11" s="7">
        <v>0</v>
      </c>
      <c r="R11" s="7">
        <v>0</v>
      </c>
      <c r="S11" s="7">
        <f t="shared" si="1"/>
        <v>0</v>
      </c>
    </row>
    <row r="12" spans="1:19" ht="12.75">
      <c r="A12" s="36" t="s">
        <v>15</v>
      </c>
      <c r="B12" s="6">
        <v>0</v>
      </c>
      <c r="C12" s="6">
        <v>0</v>
      </c>
      <c r="D12" s="6">
        <v>0</v>
      </c>
      <c r="E12" s="6">
        <v>0</v>
      </c>
      <c r="F12" s="6">
        <f t="shared" si="0"/>
        <v>0</v>
      </c>
      <c r="H12" s="7" t="s">
        <v>16</v>
      </c>
      <c r="Q12" s="7">
        <v>0</v>
      </c>
      <c r="R12" s="7">
        <v>0</v>
      </c>
      <c r="S12" s="7">
        <f t="shared" si="1"/>
        <v>0</v>
      </c>
    </row>
    <row r="13" spans="1:19" ht="12.75">
      <c r="A13" s="36" t="s">
        <v>17</v>
      </c>
      <c r="B13" s="6">
        <v>897.9904535504816</v>
      </c>
      <c r="C13" s="6">
        <v>698.9951011240987</v>
      </c>
      <c r="D13" s="6">
        <v>0</v>
      </c>
      <c r="E13" s="6">
        <v>0</v>
      </c>
      <c r="F13" s="6">
        <f t="shared" si="0"/>
        <v>1596.9855546745803</v>
      </c>
      <c r="H13" s="7" t="s">
        <v>18</v>
      </c>
      <c r="I13" s="8">
        <v>0</v>
      </c>
      <c r="Q13" s="7">
        <v>0</v>
      </c>
      <c r="R13" s="7">
        <v>0</v>
      </c>
      <c r="S13" s="7">
        <f t="shared" si="1"/>
        <v>0</v>
      </c>
    </row>
    <row r="14" spans="1:19" ht="12.75">
      <c r="A14" s="36" t="s">
        <v>19</v>
      </c>
      <c r="B14" s="6">
        <v>0</v>
      </c>
      <c r="C14" s="6">
        <v>0</v>
      </c>
      <c r="D14" s="6">
        <v>0</v>
      </c>
      <c r="E14" s="6">
        <v>0</v>
      </c>
      <c r="F14" s="6">
        <f t="shared" si="0"/>
        <v>0</v>
      </c>
      <c r="H14" s="7" t="s">
        <v>20</v>
      </c>
      <c r="I14" s="8">
        <v>0</v>
      </c>
      <c r="Q14" s="7">
        <v>0</v>
      </c>
      <c r="R14" s="7">
        <v>0</v>
      </c>
      <c r="S14" s="7">
        <f t="shared" si="1"/>
        <v>0</v>
      </c>
    </row>
    <row r="15" spans="1:19" ht="12.75">
      <c r="A15" s="36" t="s">
        <v>21</v>
      </c>
      <c r="B15" s="6">
        <v>433084.43634817813</v>
      </c>
      <c r="C15" s="6">
        <v>605051.5309875926</v>
      </c>
      <c r="D15" s="6">
        <v>0</v>
      </c>
      <c r="E15" s="6">
        <v>0</v>
      </c>
      <c r="F15" s="6">
        <f t="shared" si="0"/>
        <v>1038135.9673357708</v>
      </c>
      <c r="H15" s="7" t="s">
        <v>22</v>
      </c>
      <c r="I15" s="8">
        <v>649497.09</v>
      </c>
      <c r="Q15" s="7">
        <v>0</v>
      </c>
      <c r="R15" s="7">
        <v>0</v>
      </c>
      <c r="S15" s="7">
        <f t="shared" si="1"/>
        <v>0</v>
      </c>
    </row>
    <row r="16" spans="1:19" ht="12.75">
      <c r="A16" s="36" t="s">
        <v>23</v>
      </c>
      <c r="B16" s="6">
        <v>119612.69870307203</v>
      </c>
      <c r="C16" s="6">
        <v>1851673.328548164</v>
      </c>
      <c r="D16" s="6">
        <v>0</v>
      </c>
      <c r="E16" s="6">
        <v>0</v>
      </c>
      <c r="F16" s="6">
        <f t="shared" si="0"/>
        <v>1971286.0272512361</v>
      </c>
      <c r="Q16" s="7">
        <v>0</v>
      </c>
      <c r="R16" s="7">
        <v>0</v>
      </c>
      <c r="S16" s="7">
        <f t="shared" si="1"/>
        <v>0</v>
      </c>
    </row>
    <row r="17" spans="1:19" ht="12.75">
      <c r="A17" s="36" t="s">
        <v>24</v>
      </c>
      <c r="B17" s="6">
        <v>0</v>
      </c>
      <c r="C17" s="6">
        <v>0</v>
      </c>
      <c r="D17" s="6">
        <v>0</v>
      </c>
      <c r="E17" s="6">
        <v>0</v>
      </c>
      <c r="F17" s="6">
        <f t="shared" si="0"/>
        <v>0</v>
      </c>
      <c r="H17" s="7" t="s">
        <v>25</v>
      </c>
      <c r="Q17" s="7">
        <v>0</v>
      </c>
      <c r="R17" s="7">
        <v>0</v>
      </c>
      <c r="S17" s="7">
        <f t="shared" si="1"/>
        <v>0</v>
      </c>
    </row>
    <row r="18" spans="1:19" ht="12.75">
      <c r="A18" s="36" t="s">
        <v>26</v>
      </c>
      <c r="B18" s="6">
        <v>0</v>
      </c>
      <c r="C18" s="6">
        <v>0</v>
      </c>
      <c r="D18" s="6">
        <v>0</v>
      </c>
      <c r="E18" s="6">
        <v>0</v>
      </c>
      <c r="F18" s="6">
        <f t="shared" si="0"/>
        <v>0</v>
      </c>
      <c r="H18" s="7" t="s">
        <v>27</v>
      </c>
      <c r="I18" s="8">
        <v>46001671.584207796</v>
      </c>
      <c r="Q18" s="7">
        <v>0</v>
      </c>
      <c r="R18" s="7">
        <v>0</v>
      </c>
      <c r="S18" s="7">
        <f t="shared" si="1"/>
        <v>0</v>
      </c>
    </row>
    <row r="19" spans="1:19" ht="12.75">
      <c r="A19" s="36" t="s">
        <v>28</v>
      </c>
      <c r="B19" s="6">
        <v>26522.95317505933</v>
      </c>
      <c r="C19" s="6">
        <v>2311.40120656807</v>
      </c>
      <c r="D19" s="6">
        <v>0</v>
      </c>
      <c r="E19" s="6">
        <v>0</v>
      </c>
      <c r="F19" s="6">
        <f t="shared" si="0"/>
        <v>28834.3543816274</v>
      </c>
      <c r="H19" s="7" t="s">
        <v>29</v>
      </c>
      <c r="I19" s="8">
        <v>-131111.8145569294</v>
      </c>
      <c r="Q19" s="7">
        <v>0</v>
      </c>
      <c r="R19" s="7">
        <v>0</v>
      </c>
      <c r="S19" s="7">
        <f t="shared" si="1"/>
        <v>0</v>
      </c>
    </row>
    <row r="20" spans="1:19" ht="12.75">
      <c r="A20" s="36" t="s">
        <v>30</v>
      </c>
      <c r="B20" s="6">
        <v>200.90310003356612</v>
      </c>
      <c r="C20" s="6">
        <v>43924.25084761247</v>
      </c>
      <c r="D20" s="6">
        <v>0</v>
      </c>
      <c r="E20" s="6">
        <v>0</v>
      </c>
      <c r="F20" s="6">
        <f t="shared" si="0"/>
        <v>44125.15394764604</v>
      </c>
      <c r="H20" s="7" t="s">
        <v>31</v>
      </c>
      <c r="I20" s="8" t="s">
        <v>0</v>
      </c>
      <c r="Q20" s="7">
        <v>0</v>
      </c>
      <c r="R20" s="7">
        <v>0</v>
      </c>
      <c r="S20" s="7">
        <f t="shared" si="1"/>
        <v>0</v>
      </c>
    </row>
    <row r="21" spans="1:19" ht="12.75">
      <c r="A21" s="36" t="s">
        <v>32</v>
      </c>
      <c r="B21" s="6">
        <v>579.2443165968219</v>
      </c>
      <c r="C21" s="6">
        <v>-11.91953269855432</v>
      </c>
      <c r="D21" s="6">
        <v>0</v>
      </c>
      <c r="E21" s="6">
        <v>0</v>
      </c>
      <c r="F21" s="6">
        <f t="shared" si="0"/>
        <v>567.3247838982676</v>
      </c>
      <c r="H21" s="7" t="s">
        <v>33</v>
      </c>
      <c r="I21" s="8">
        <v>259235</v>
      </c>
      <c r="Q21" s="7">
        <v>0</v>
      </c>
      <c r="R21" s="7">
        <v>0</v>
      </c>
      <c r="S21" s="7">
        <f t="shared" si="1"/>
        <v>0</v>
      </c>
    </row>
    <row r="22" spans="1:19" ht="12.75">
      <c r="A22" s="36" t="s">
        <v>34</v>
      </c>
      <c r="B22" s="6">
        <v>41196.56120059544</v>
      </c>
      <c r="C22" s="6">
        <v>79158.16498351366</v>
      </c>
      <c r="D22" s="6">
        <v>0</v>
      </c>
      <c r="E22" s="6">
        <v>0</v>
      </c>
      <c r="F22" s="6">
        <f aca="true" t="shared" si="2" ref="F22:F37">SUM(B22:E22)</f>
        <v>120354.72618410911</v>
      </c>
      <c r="H22" s="7" t="s">
        <v>35</v>
      </c>
      <c r="I22" s="8" t="s">
        <v>0</v>
      </c>
      <c r="Q22" s="7">
        <v>0</v>
      </c>
      <c r="R22" s="7">
        <v>0</v>
      </c>
      <c r="S22" s="7">
        <f t="shared" si="1"/>
        <v>0</v>
      </c>
    </row>
    <row r="23" spans="1:19" ht="12.75">
      <c r="A23" s="36" t="s">
        <v>36</v>
      </c>
      <c r="B23" s="6">
        <v>56741.514039236274</v>
      </c>
      <c r="C23" s="6">
        <v>223472.62200776546</v>
      </c>
      <c r="D23" s="6">
        <v>0</v>
      </c>
      <c r="E23" s="6">
        <v>0</v>
      </c>
      <c r="F23" s="6">
        <f t="shared" si="2"/>
        <v>280214.13604700175</v>
      </c>
      <c r="H23" s="7" t="s">
        <v>37</v>
      </c>
      <c r="I23" s="8">
        <v>1270000</v>
      </c>
      <c r="Q23" s="7">
        <v>0</v>
      </c>
      <c r="R23" s="7">
        <v>0</v>
      </c>
      <c r="S23" s="7">
        <f t="shared" si="1"/>
        <v>0</v>
      </c>
    </row>
    <row r="24" spans="1:19" ht="12.75">
      <c r="A24" s="36" t="s">
        <v>38</v>
      </c>
      <c r="B24" s="6">
        <v>80275.92177967702</v>
      </c>
      <c r="C24" s="6">
        <v>25759.873610829894</v>
      </c>
      <c r="D24" s="6">
        <v>0</v>
      </c>
      <c r="E24" s="6">
        <v>0</v>
      </c>
      <c r="F24" s="6">
        <f t="shared" si="2"/>
        <v>106035.79539050692</v>
      </c>
      <c r="Q24" s="7">
        <v>0</v>
      </c>
      <c r="R24" s="7">
        <v>0</v>
      </c>
      <c r="S24" s="7">
        <f t="shared" si="1"/>
        <v>0</v>
      </c>
    </row>
    <row r="25" spans="1:19" ht="12.75">
      <c r="A25" s="36" t="s">
        <v>39</v>
      </c>
      <c r="B25" s="6">
        <v>0</v>
      </c>
      <c r="C25" s="6">
        <v>0</v>
      </c>
      <c r="D25" s="6">
        <v>0</v>
      </c>
      <c r="E25" s="6">
        <v>0</v>
      </c>
      <c r="F25" s="6">
        <f t="shared" si="2"/>
        <v>0</v>
      </c>
      <c r="H25" s="7" t="s">
        <v>40</v>
      </c>
      <c r="I25" s="8">
        <f>SUM(I10:I15)-SUM(I18:I23)</f>
        <v>20891302.089999996</v>
      </c>
      <c r="Q25" s="7">
        <v>0</v>
      </c>
      <c r="R25" s="7">
        <v>0</v>
      </c>
      <c r="S25" s="7">
        <f t="shared" si="1"/>
        <v>0</v>
      </c>
    </row>
    <row r="26" spans="1:19" ht="12.75">
      <c r="A26" s="36" t="s">
        <v>41</v>
      </c>
      <c r="B26" s="6">
        <v>17825.915963345204</v>
      </c>
      <c r="C26" s="6">
        <v>39600.06640679862</v>
      </c>
      <c r="D26" s="6">
        <v>0</v>
      </c>
      <c r="E26" s="6">
        <v>0</v>
      </c>
      <c r="F26" s="6">
        <f t="shared" si="2"/>
        <v>57425.98237014383</v>
      </c>
      <c r="H26" s="7" t="s">
        <v>42</v>
      </c>
      <c r="I26" s="8">
        <f>+F60</f>
        <v>20891302.09</v>
      </c>
      <c r="Q26" s="7">
        <v>0</v>
      </c>
      <c r="R26" s="7">
        <v>0</v>
      </c>
      <c r="S26" s="7">
        <f t="shared" si="1"/>
        <v>0</v>
      </c>
    </row>
    <row r="27" spans="1:19" ht="12.75">
      <c r="A27" s="36" t="s">
        <v>43</v>
      </c>
      <c r="B27" s="6">
        <v>0</v>
      </c>
      <c r="C27" s="6">
        <v>0</v>
      </c>
      <c r="D27" s="6">
        <v>0</v>
      </c>
      <c r="E27" s="6">
        <v>0</v>
      </c>
      <c r="F27" s="6">
        <f t="shared" si="2"/>
        <v>0</v>
      </c>
      <c r="Q27" s="7">
        <v>0</v>
      </c>
      <c r="R27" s="7">
        <v>0</v>
      </c>
      <c r="S27" s="7">
        <f t="shared" si="1"/>
        <v>0</v>
      </c>
    </row>
    <row r="28" spans="1:19" ht="12.75">
      <c r="A28" s="36" t="s">
        <v>44</v>
      </c>
      <c r="B28" s="6">
        <v>0</v>
      </c>
      <c r="C28" s="6">
        <v>0</v>
      </c>
      <c r="D28" s="6">
        <v>0</v>
      </c>
      <c r="E28" s="6">
        <v>0</v>
      </c>
      <c r="F28" s="6">
        <f t="shared" si="2"/>
        <v>0</v>
      </c>
      <c r="Q28" s="7">
        <v>0</v>
      </c>
      <c r="R28" s="7">
        <v>0</v>
      </c>
      <c r="S28" s="7">
        <f t="shared" si="1"/>
        <v>0</v>
      </c>
    </row>
    <row r="29" spans="1:19" ht="12.75">
      <c r="A29" s="36" t="s">
        <v>45</v>
      </c>
      <c r="B29" s="6">
        <v>0</v>
      </c>
      <c r="C29" s="6">
        <v>0</v>
      </c>
      <c r="D29" s="6">
        <v>0</v>
      </c>
      <c r="E29" s="6">
        <v>0</v>
      </c>
      <c r="F29" s="6">
        <f t="shared" si="2"/>
        <v>0</v>
      </c>
      <c r="Q29" s="7">
        <v>0</v>
      </c>
      <c r="R29" s="7">
        <v>0</v>
      </c>
      <c r="S29" s="7">
        <f t="shared" si="1"/>
        <v>0</v>
      </c>
    </row>
    <row r="30" spans="1:19" ht="12.75">
      <c r="A30" s="36" t="s">
        <v>46</v>
      </c>
      <c r="B30" s="6">
        <v>5612.165373519962</v>
      </c>
      <c r="C30" s="6">
        <v>66586.41497735005</v>
      </c>
      <c r="D30" s="6">
        <v>0</v>
      </c>
      <c r="E30" s="6">
        <v>0</v>
      </c>
      <c r="F30" s="6">
        <f t="shared" si="2"/>
        <v>72198.58035087002</v>
      </c>
      <c r="Q30" s="7">
        <v>0</v>
      </c>
      <c r="R30" s="7">
        <v>0</v>
      </c>
      <c r="S30" s="7">
        <f t="shared" si="1"/>
        <v>0</v>
      </c>
    </row>
    <row r="31" spans="1:19" ht="12.75">
      <c r="A31" s="36" t="s">
        <v>47</v>
      </c>
      <c r="B31" s="6">
        <v>4718.364393739522</v>
      </c>
      <c r="C31" s="6">
        <v>27606.62668881713</v>
      </c>
      <c r="D31" s="6">
        <v>0</v>
      </c>
      <c r="E31" s="6">
        <v>0</v>
      </c>
      <c r="F31" s="6">
        <f t="shared" si="2"/>
        <v>32324.99108255665</v>
      </c>
      <c r="Q31" s="7">
        <v>0</v>
      </c>
      <c r="R31" s="7">
        <v>0</v>
      </c>
      <c r="S31" s="7">
        <f t="shared" si="1"/>
        <v>0</v>
      </c>
    </row>
    <row r="32" spans="1:19" ht="12.75">
      <c r="A32" s="36" t="s">
        <v>48</v>
      </c>
      <c r="B32" s="6">
        <v>0</v>
      </c>
      <c r="C32" s="6">
        <v>0</v>
      </c>
      <c r="D32" s="6">
        <v>0</v>
      </c>
      <c r="E32" s="6">
        <v>0</v>
      </c>
      <c r="F32" s="6">
        <f t="shared" si="2"/>
        <v>0</v>
      </c>
      <c r="Q32" s="7">
        <v>0</v>
      </c>
      <c r="R32" s="7">
        <v>0</v>
      </c>
      <c r="S32" s="7">
        <f t="shared" si="1"/>
        <v>0</v>
      </c>
    </row>
    <row r="33" spans="1:19" ht="12.75">
      <c r="A33" s="36" t="s">
        <v>49</v>
      </c>
      <c r="B33" s="6">
        <v>0</v>
      </c>
      <c r="C33" s="6">
        <v>0</v>
      </c>
      <c r="D33" s="6">
        <v>0</v>
      </c>
      <c r="E33" s="6">
        <v>0</v>
      </c>
      <c r="F33" s="6">
        <f t="shared" si="2"/>
        <v>0</v>
      </c>
      <c r="Q33" s="7">
        <v>0</v>
      </c>
      <c r="R33" s="7">
        <v>0</v>
      </c>
      <c r="S33" s="7">
        <f t="shared" si="1"/>
        <v>0</v>
      </c>
    </row>
    <row r="34" spans="1:19" ht="12.75">
      <c r="A34" s="36" t="s">
        <v>50</v>
      </c>
      <c r="B34" s="6">
        <v>289.1304398632693</v>
      </c>
      <c r="C34" s="6">
        <v>-5.949647900466842</v>
      </c>
      <c r="D34" s="6">
        <v>0</v>
      </c>
      <c r="E34" s="6">
        <v>0</v>
      </c>
      <c r="F34" s="6">
        <f t="shared" si="2"/>
        <v>283.18079196280246</v>
      </c>
      <c r="Q34" s="7">
        <v>0</v>
      </c>
      <c r="R34" s="7">
        <v>0</v>
      </c>
      <c r="S34" s="7">
        <f t="shared" si="1"/>
        <v>0</v>
      </c>
    </row>
    <row r="35" spans="1:19" ht="12.75">
      <c r="A35" s="36" t="s">
        <v>51</v>
      </c>
      <c r="B35" s="6">
        <v>0</v>
      </c>
      <c r="C35" s="6">
        <v>0</v>
      </c>
      <c r="D35" s="6">
        <v>0</v>
      </c>
      <c r="E35" s="6">
        <v>0</v>
      </c>
      <c r="F35" s="6">
        <f t="shared" si="2"/>
        <v>0</v>
      </c>
      <c r="Q35" s="7">
        <v>0</v>
      </c>
      <c r="R35" s="7">
        <v>0</v>
      </c>
      <c r="S35" s="7">
        <f t="shared" si="1"/>
        <v>0</v>
      </c>
    </row>
    <row r="36" spans="1:19" ht="12.75">
      <c r="A36" s="36" t="s">
        <v>52</v>
      </c>
      <c r="B36" s="6">
        <v>11120.034068739704</v>
      </c>
      <c r="C36" s="6">
        <v>70326.22921966387</v>
      </c>
      <c r="D36" s="6">
        <v>0</v>
      </c>
      <c r="E36" s="6">
        <v>0</v>
      </c>
      <c r="F36" s="6">
        <f t="shared" si="2"/>
        <v>81446.26328840357</v>
      </c>
      <c r="Q36" s="7">
        <v>0</v>
      </c>
      <c r="R36" s="7">
        <v>0</v>
      </c>
      <c r="S36" s="7">
        <f t="shared" si="1"/>
        <v>0</v>
      </c>
    </row>
    <row r="37" spans="1:19" ht="12.75">
      <c r="A37" s="36" t="s">
        <v>53</v>
      </c>
      <c r="B37" s="6">
        <v>309.7826141392172</v>
      </c>
      <c r="C37" s="6">
        <v>-6.374622750500188</v>
      </c>
      <c r="D37" s="6">
        <v>0</v>
      </c>
      <c r="E37" s="6">
        <v>0</v>
      </c>
      <c r="F37" s="6">
        <f t="shared" si="2"/>
        <v>303.407991388717</v>
      </c>
      <c r="Q37" s="7">
        <v>0</v>
      </c>
      <c r="R37" s="7">
        <v>0</v>
      </c>
      <c r="S37" s="7">
        <f t="shared" si="1"/>
        <v>0</v>
      </c>
    </row>
    <row r="38" spans="1:19" ht="12.75">
      <c r="A38" s="36" t="s">
        <v>54</v>
      </c>
      <c r="B38" s="6">
        <v>0</v>
      </c>
      <c r="C38" s="6">
        <v>0</v>
      </c>
      <c r="D38" s="6">
        <v>0</v>
      </c>
      <c r="E38" s="6">
        <v>0</v>
      </c>
      <c r="F38" s="6">
        <f aca="true" t="shared" si="3" ref="F38:F53">SUM(B38:E38)</f>
        <v>0</v>
      </c>
      <c r="Q38" s="7">
        <v>0</v>
      </c>
      <c r="R38" s="7">
        <v>0</v>
      </c>
      <c r="S38" s="7">
        <f aca="true" t="shared" si="4" ref="S38:S58">SUM(Q38:R38)</f>
        <v>0</v>
      </c>
    </row>
    <row r="39" spans="1:19" ht="12.75">
      <c r="A39" s="36" t="s">
        <v>55</v>
      </c>
      <c r="B39" s="6">
        <v>477634.69976992067</v>
      </c>
      <c r="C39" s="6">
        <v>2704424.5155173223</v>
      </c>
      <c r="D39" s="6">
        <v>0</v>
      </c>
      <c r="E39" s="6">
        <v>0</v>
      </c>
      <c r="F39" s="6">
        <f t="shared" si="3"/>
        <v>3182059.215287243</v>
      </c>
      <c r="Q39" s="7">
        <v>0</v>
      </c>
      <c r="R39" s="7">
        <v>0</v>
      </c>
      <c r="S39" s="7">
        <f t="shared" si="4"/>
        <v>0</v>
      </c>
    </row>
    <row r="40" spans="1:19" ht="12.75">
      <c r="A40" s="36" t="s">
        <v>56</v>
      </c>
      <c r="B40" s="6">
        <v>0</v>
      </c>
      <c r="C40" s="6">
        <v>0</v>
      </c>
      <c r="D40" s="6">
        <v>0</v>
      </c>
      <c r="E40" s="6">
        <v>0</v>
      </c>
      <c r="F40" s="6">
        <f t="shared" si="3"/>
        <v>0</v>
      </c>
      <c r="Q40" s="7">
        <v>0</v>
      </c>
      <c r="R40" s="7">
        <v>0</v>
      </c>
      <c r="S40" s="7">
        <f t="shared" si="4"/>
        <v>0</v>
      </c>
    </row>
    <row r="41" spans="1:19" ht="12.75">
      <c r="A41" s="36" t="s">
        <v>57</v>
      </c>
      <c r="B41" s="6">
        <v>61425.859575463386</v>
      </c>
      <c r="C41" s="6">
        <v>299466.86938172963</v>
      </c>
      <c r="D41" s="6">
        <v>0</v>
      </c>
      <c r="E41" s="6">
        <v>0</v>
      </c>
      <c r="F41" s="6">
        <f t="shared" si="3"/>
        <v>360892.72895719303</v>
      </c>
      <c r="Q41" s="7">
        <v>0</v>
      </c>
      <c r="R41" s="7">
        <v>0</v>
      </c>
      <c r="S41" s="7">
        <f t="shared" si="4"/>
        <v>0</v>
      </c>
    </row>
    <row r="42" spans="1:19" ht="12.75">
      <c r="A42" s="36" t="s">
        <v>58</v>
      </c>
      <c r="B42" s="6">
        <v>129113.76149919613</v>
      </c>
      <c r="C42" s="6">
        <v>35951.74421593774</v>
      </c>
      <c r="D42" s="6">
        <v>0</v>
      </c>
      <c r="E42" s="6">
        <v>0</v>
      </c>
      <c r="F42" s="6">
        <f t="shared" si="3"/>
        <v>165065.50571513386</v>
      </c>
      <c r="Q42" s="7">
        <v>0</v>
      </c>
      <c r="R42" s="7">
        <v>0</v>
      </c>
      <c r="S42" s="7">
        <f t="shared" si="4"/>
        <v>0</v>
      </c>
    </row>
    <row r="43" spans="1:19" ht="12.75">
      <c r="A43" s="36" t="s">
        <v>59</v>
      </c>
      <c r="B43" s="6">
        <v>9076.230661118643</v>
      </c>
      <c r="C43" s="6">
        <v>18814.18774729941</v>
      </c>
      <c r="D43" s="6">
        <v>0</v>
      </c>
      <c r="E43" s="6">
        <v>0</v>
      </c>
      <c r="F43" s="6">
        <f t="shared" si="3"/>
        <v>27890.418408418052</v>
      </c>
      <c r="Q43" s="7">
        <v>0</v>
      </c>
      <c r="R43" s="7">
        <v>0</v>
      </c>
      <c r="S43" s="7">
        <f t="shared" si="4"/>
        <v>0</v>
      </c>
    </row>
    <row r="44" spans="1:19" ht="12.75">
      <c r="A44" s="36" t="s">
        <v>60</v>
      </c>
      <c r="B44" s="6">
        <v>12553.704867281167</v>
      </c>
      <c r="C44" s="6">
        <v>36582.01533815573</v>
      </c>
      <c r="D44" s="6">
        <v>0</v>
      </c>
      <c r="E44" s="6">
        <v>0</v>
      </c>
      <c r="F44" s="6">
        <f t="shared" si="3"/>
        <v>49135.7202054369</v>
      </c>
      <c r="Q44" s="7">
        <v>0</v>
      </c>
      <c r="R44" s="7">
        <v>0</v>
      </c>
      <c r="S44" s="7">
        <f t="shared" si="4"/>
        <v>0</v>
      </c>
    </row>
    <row r="45" spans="1:19" ht="12.75">
      <c r="A45" s="36" t="s">
        <v>61</v>
      </c>
      <c r="B45" s="6">
        <v>0</v>
      </c>
      <c r="C45" s="6">
        <v>0</v>
      </c>
      <c r="D45" s="6">
        <v>0</v>
      </c>
      <c r="E45" s="6">
        <v>0</v>
      </c>
      <c r="F45" s="6">
        <f t="shared" si="3"/>
        <v>0</v>
      </c>
      <c r="Q45" s="7">
        <v>0</v>
      </c>
      <c r="R45" s="7">
        <v>0</v>
      </c>
      <c r="S45" s="7">
        <f t="shared" si="4"/>
        <v>0</v>
      </c>
    </row>
    <row r="46" spans="1:19" ht="12.75">
      <c r="A46" s="36" t="s">
        <v>62</v>
      </c>
      <c r="B46" s="6">
        <v>0</v>
      </c>
      <c r="C46" s="6">
        <v>0</v>
      </c>
      <c r="D46" s="6">
        <v>0</v>
      </c>
      <c r="E46" s="6">
        <v>0</v>
      </c>
      <c r="F46" s="6">
        <f t="shared" si="3"/>
        <v>0</v>
      </c>
      <c r="Q46" s="7">
        <v>0</v>
      </c>
      <c r="R46" s="7">
        <v>0</v>
      </c>
      <c r="S46" s="7">
        <f t="shared" si="4"/>
        <v>0</v>
      </c>
    </row>
    <row r="47" spans="1:19" ht="12.75">
      <c r="A47" s="36" t="s">
        <v>63</v>
      </c>
      <c r="B47" s="6">
        <v>2129559.400262368</v>
      </c>
      <c r="C47" s="6">
        <v>5782969.103167472</v>
      </c>
      <c r="D47" s="6">
        <v>0</v>
      </c>
      <c r="E47" s="6">
        <v>0</v>
      </c>
      <c r="F47" s="6">
        <f t="shared" si="3"/>
        <v>7912528.50342984</v>
      </c>
      <c r="Q47" s="7">
        <v>0</v>
      </c>
      <c r="R47" s="7">
        <v>0</v>
      </c>
      <c r="S47" s="7">
        <f t="shared" si="4"/>
        <v>0</v>
      </c>
    </row>
    <row r="48" spans="1:19" ht="12.75">
      <c r="A48" s="36" t="s">
        <v>64</v>
      </c>
      <c r="B48" s="6">
        <v>42.28778542217885</v>
      </c>
      <c r="C48" s="6">
        <v>-0.8701865976873273</v>
      </c>
      <c r="D48" s="6">
        <v>0</v>
      </c>
      <c r="E48" s="6">
        <v>0</v>
      </c>
      <c r="F48" s="6">
        <f t="shared" si="3"/>
        <v>41.41759882449152</v>
      </c>
      <c r="Q48" s="7">
        <v>0</v>
      </c>
      <c r="R48" s="7">
        <v>0</v>
      </c>
      <c r="S48" s="7">
        <f t="shared" si="4"/>
        <v>0</v>
      </c>
    </row>
    <row r="49" spans="1:19" ht="12.75">
      <c r="A49" s="36" t="s">
        <v>65</v>
      </c>
      <c r="B49" s="6">
        <v>26257.03418678192</v>
      </c>
      <c r="C49" s="6">
        <v>2019540.9234815566</v>
      </c>
      <c r="D49" s="6">
        <v>0</v>
      </c>
      <c r="E49" s="6">
        <v>0</v>
      </c>
      <c r="F49" s="6">
        <f t="shared" si="3"/>
        <v>2045797.9576683384</v>
      </c>
      <c r="Q49" s="7">
        <v>0</v>
      </c>
      <c r="R49" s="7">
        <v>0</v>
      </c>
      <c r="S49" s="7">
        <f t="shared" si="4"/>
        <v>0</v>
      </c>
    </row>
    <row r="50" spans="1:19" ht="12.75">
      <c r="A50" s="36" t="s">
        <v>66</v>
      </c>
      <c r="B50" s="6">
        <v>307934.9266150873</v>
      </c>
      <c r="C50" s="6">
        <v>536247.2414254525</v>
      </c>
      <c r="D50" s="6">
        <v>0</v>
      </c>
      <c r="E50" s="6">
        <v>0</v>
      </c>
      <c r="F50" s="6">
        <f t="shared" si="3"/>
        <v>844182.1680405398</v>
      </c>
      <c r="Q50" s="7">
        <v>0</v>
      </c>
      <c r="R50" s="7">
        <v>0</v>
      </c>
      <c r="S50" s="7">
        <f t="shared" si="4"/>
        <v>0</v>
      </c>
    </row>
    <row r="51" spans="1:19" ht="12.75">
      <c r="A51" s="36" t="s">
        <v>67</v>
      </c>
      <c r="B51" s="6">
        <v>0</v>
      </c>
      <c r="C51" s="6">
        <v>40299.32365623025</v>
      </c>
      <c r="D51" s="6">
        <v>0</v>
      </c>
      <c r="E51" s="6">
        <v>0</v>
      </c>
      <c r="F51" s="6">
        <f t="shared" si="3"/>
        <v>40299.32365623025</v>
      </c>
      <c r="Q51" s="7">
        <v>0</v>
      </c>
      <c r="R51" s="7">
        <v>0</v>
      </c>
      <c r="S51" s="7">
        <f t="shared" si="4"/>
        <v>0</v>
      </c>
    </row>
    <row r="52" spans="1:19" ht="12.75">
      <c r="A52" s="36" t="s">
        <v>68</v>
      </c>
      <c r="B52" s="6">
        <v>0</v>
      </c>
      <c r="C52" s="6">
        <v>0</v>
      </c>
      <c r="D52" s="6">
        <v>0</v>
      </c>
      <c r="E52" s="6">
        <v>0</v>
      </c>
      <c r="F52" s="6">
        <f t="shared" si="3"/>
        <v>0</v>
      </c>
      <c r="Q52" s="7">
        <v>0</v>
      </c>
      <c r="R52" s="7">
        <v>0</v>
      </c>
      <c r="S52" s="7">
        <f t="shared" si="4"/>
        <v>0</v>
      </c>
    </row>
    <row r="53" spans="1:19" ht="12.75">
      <c r="A53" s="36" t="s">
        <v>69</v>
      </c>
      <c r="B53" s="6">
        <v>442031.6374459197</v>
      </c>
      <c r="C53" s="6">
        <v>1297910.130771297</v>
      </c>
      <c r="D53" s="6">
        <v>0</v>
      </c>
      <c r="E53" s="6">
        <v>0</v>
      </c>
      <c r="F53" s="6">
        <f t="shared" si="3"/>
        <v>1739941.7682172167</v>
      </c>
      <c r="Q53" s="7">
        <v>0</v>
      </c>
      <c r="R53" s="7">
        <v>0</v>
      </c>
      <c r="S53" s="7">
        <f t="shared" si="4"/>
        <v>0</v>
      </c>
    </row>
    <row r="54" spans="1:19" ht="12.75">
      <c r="A54" s="36" t="s">
        <v>70</v>
      </c>
      <c r="B54" s="6">
        <v>55414.26508407525</v>
      </c>
      <c r="C54" s="6">
        <v>-1082.0810261236827</v>
      </c>
      <c r="D54" s="6">
        <v>0</v>
      </c>
      <c r="E54" s="6">
        <v>0</v>
      </c>
      <c r="F54" s="6">
        <f>SUM(B54:E54)</f>
        <v>54332.18405795156</v>
      </c>
      <c r="Q54" s="7">
        <v>0</v>
      </c>
      <c r="R54" s="7">
        <v>0</v>
      </c>
      <c r="S54" s="7">
        <f t="shared" si="4"/>
        <v>0</v>
      </c>
    </row>
    <row r="55" spans="1:19" ht="12.75">
      <c r="A55" s="36" t="s">
        <v>71</v>
      </c>
      <c r="B55" s="6">
        <v>37984.490634903625</v>
      </c>
      <c r="C55" s="6">
        <v>179723.7463861317</v>
      </c>
      <c r="D55" s="6">
        <v>0</v>
      </c>
      <c r="E55" s="6">
        <v>0</v>
      </c>
      <c r="F55" s="6">
        <f>SUM(B55:E55)</f>
        <v>217708.23702103534</v>
      </c>
      <c r="Q55" s="7">
        <v>0</v>
      </c>
      <c r="R55" s="7">
        <v>0</v>
      </c>
      <c r="S55" s="7">
        <f t="shared" si="4"/>
        <v>0</v>
      </c>
    </row>
    <row r="56" spans="1:19" ht="12.75">
      <c r="A56" s="36" t="s">
        <v>72</v>
      </c>
      <c r="B56" s="6">
        <v>91.2503643710958</v>
      </c>
      <c r="C56" s="6">
        <v>3100.7943450327393</v>
      </c>
      <c r="D56" s="6">
        <v>0</v>
      </c>
      <c r="E56" s="6">
        <v>0</v>
      </c>
      <c r="F56" s="6">
        <f>SUM(B56:E56)</f>
        <v>3192.044709403835</v>
      </c>
      <c r="Q56" s="7">
        <v>0</v>
      </c>
      <c r="R56" s="7">
        <v>0</v>
      </c>
      <c r="S56" s="7">
        <f t="shared" si="4"/>
        <v>0</v>
      </c>
    </row>
    <row r="57" spans="1:19" ht="12.75">
      <c r="A57" s="36" t="s">
        <v>73</v>
      </c>
      <c r="B57" s="6">
        <v>0</v>
      </c>
      <c r="C57" s="6">
        <v>0</v>
      </c>
      <c r="D57" s="6">
        <v>0</v>
      </c>
      <c r="E57" s="6">
        <v>0</v>
      </c>
      <c r="F57" s="6">
        <f>SUM(B57:E57)</f>
        <v>0</v>
      </c>
      <c r="Q57" s="7">
        <v>0</v>
      </c>
      <c r="R57" s="7">
        <v>0</v>
      </c>
      <c r="S57" s="7">
        <f t="shared" si="4"/>
        <v>0</v>
      </c>
    </row>
    <row r="58" spans="1:19" ht="12.75">
      <c r="A58" s="36" t="s">
        <v>74</v>
      </c>
      <c r="B58" s="6">
        <v>0</v>
      </c>
      <c r="C58" s="6">
        <v>0</v>
      </c>
      <c r="D58" s="6">
        <v>0</v>
      </c>
      <c r="E58" s="6">
        <v>0</v>
      </c>
      <c r="F58" s="6">
        <f>SUM(B58:E58)</f>
        <v>0</v>
      </c>
      <c r="Q58" s="7">
        <v>0</v>
      </c>
      <c r="R58" s="7">
        <v>0</v>
      </c>
      <c r="S58" s="7">
        <f t="shared" si="4"/>
        <v>0</v>
      </c>
    </row>
    <row r="59" spans="1:18" ht="12.75">
      <c r="A59" s="36" t="s">
        <v>0</v>
      </c>
      <c r="B59" s="6"/>
      <c r="C59" s="6"/>
      <c r="D59" s="6"/>
      <c r="E59" s="6"/>
      <c r="F59" s="6"/>
      <c r="R59" s="7" t="s">
        <v>0</v>
      </c>
    </row>
    <row r="60" spans="1:19" ht="12.75">
      <c r="A60" s="36" t="s">
        <v>6</v>
      </c>
      <c r="B60" s="6">
        <f>SUM(B6:B58)</f>
        <v>4687164.098314599</v>
      </c>
      <c r="C60" s="6">
        <f>SUM(C6:C58)</f>
        <v>16204137.991685398</v>
      </c>
      <c r="D60" s="6">
        <f>SUM(D6:D58)</f>
        <v>0</v>
      </c>
      <c r="E60" s="6">
        <f>SUM(E6:E58)</f>
        <v>0</v>
      </c>
      <c r="F60" s="6">
        <f>SUM(F6:F58)</f>
        <v>20891302.09</v>
      </c>
      <c r="Q60" s="7">
        <f>SUM(Q6:Q58)</f>
        <v>0</v>
      </c>
      <c r="R60" s="7">
        <f>SUM(R6:R58)</f>
        <v>0</v>
      </c>
      <c r="S60" s="7">
        <f>SUM(S6:S58)</f>
        <v>0</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89</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147139267</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5573245</v>
      </c>
    </row>
    <row r="14" spans="1:9" ht="12.75">
      <c r="A14" s="36" t="s">
        <v>19</v>
      </c>
      <c r="B14" s="6">
        <v>0</v>
      </c>
      <c r="C14" s="6">
        <v>0</v>
      </c>
      <c r="D14" s="6">
        <v>0</v>
      </c>
      <c r="E14" s="6">
        <v>0</v>
      </c>
      <c r="F14" s="6">
        <f t="shared" si="0"/>
        <v>0</v>
      </c>
      <c r="H14" s="7" t="s">
        <v>20</v>
      </c>
      <c r="I14" s="8">
        <v>3273317</v>
      </c>
    </row>
    <row r="15" spans="1:9" ht="12.75">
      <c r="A15" s="36" t="s">
        <v>21</v>
      </c>
      <c r="B15" s="6">
        <v>0</v>
      </c>
      <c r="C15" s="6">
        <v>0</v>
      </c>
      <c r="D15" s="6">
        <v>0</v>
      </c>
      <c r="E15" s="6">
        <v>0</v>
      </c>
      <c r="F15" s="6">
        <f t="shared" si="0"/>
        <v>0</v>
      </c>
      <c r="H15" s="7" t="s">
        <v>22</v>
      </c>
      <c r="I15" s="8">
        <v>22158.87</v>
      </c>
    </row>
    <row r="16" spans="1:6" ht="12.75">
      <c r="A16" s="36" t="s">
        <v>23</v>
      </c>
      <c r="B16" s="6">
        <v>0</v>
      </c>
      <c r="C16" s="6">
        <v>0</v>
      </c>
      <c r="D16" s="6">
        <v>0</v>
      </c>
      <c r="E16" s="6">
        <v>0</v>
      </c>
      <c r="F16" s="6">
        <f t="shared" si="0"/>
        <v>0</v>
      </c>
    </row>
    <row r="17" spans="1:8" ht="12.75">
      <c r="A17" s="36" t="s">
        <v>24</v>
      </c>
      <c r="B17" s="6">
        <v>0</v>
      </c>
      <c r="C17" s="6">
        <v>19626887.869999997</v>
      </c>
      <c r="D17" s="6">
        <v>0</v>
      </c>
      <c r="E17" s="6">
        <v>0</v>
      </c>
      <c r="F17" s="6">
        <f t="shared" si="0"/>
        <v>19626887.869999997</v>
      </c>
      <c r="H17" s="7" t="s">
        <v>25</v>
      </c>
    </row>
    <row r="18" spans="1:9" ht="12.75">
      <c r="A18" s="36" t="s">
        <v>26</v>
      </c>
      <c r="B18" s="6">
        <v>0</v>
      </c>
      <c r="C18" s="6">
        <v>0</v>
      </c>
      <c r="D18" s="6">
        <v>0</v>
      </c>
      <c r="E18" s="6">
        <v>0</v>
      </c>
      <c r="F18" s="6">
        <f t="shared" si="0"/>
        <v>0</v>
      </c>
      <c r="H18" s="7" t="s">
        <v>27</v>
      </c>
      <c r="I18" s="8">
        <v>120749975</v>
      </c>
    </row>
    <row r="19" spans="1:9" ht="12.75">
      <c r="A19" s="36" t="s">
        <v>28</v>
      </c>
      <c r="B19" s="6">
        <v>0</v>
      </c>
      <c r="C19" s="6">
        <v>0</v>
      </c>
      <c r="D19" s="6">
        <v>0</v>
      </c>
      <c r="E19" s="6">
        <v>0</v>
      </c>
      <c r="F19" s="6">
        <f t="shared" si="0"/>
        <v>0</v>
      </c>
      <c r="H19" s="7" t="s">
        <v>29</v>
      </c>
      <c r="I19" s="8">
        <v>0</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10434763</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5196362</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19626887.870000005</v>
      </c>
    </row>
    <row r="26" spans="1:9" ht="12.75">
      <c r="A26" s="36" t="s">
        <v>41</v>
      </c>
      <c r="B26" s="6">
        <v>0</v>
      </c>
      <c r="C26" s="6">
        <v>0</v>
      </c>
      <c r="D26" s="6">
        <v>0</v>
      </c>
      <c r="E26" s="6">
        <v>0</v>
      </c>
      <c r="F26" s="6">
        <f t="shared" si="1"/>
        <v>0</v>
      </c>
      <c r="H26" s="7" t="s">
        <v>42</v>
      </c>
      <c r="I26" s="8">
        <f>+F60</f>
        <v>19626887.869999997</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19626887.869999997</v>
      </c>
      <c r="D60" s="6">
        <f>SUM(D6:D58)</f>
        <v>0</v>
      </c>
      <c r="E60" s="6">
        <f>SUM(E6:E58)</f>
        <v>0</v>
      </c>
      <c r="F60" s="6">
        <f>SUM(F6:F58)</f>
        <v>19626887.869999997</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125" style="7" bestFit="1" customWidth="1"/>
    <col min="3" max="3" width="11.6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875" style="8" bestFit="1" customWidth="1"/>
    <col min="10" max="16384" width="10.625" style="7" customWidth="1"/>
  </cols>
  <sheetData>
    <row r="1" spans="1:6" ht="12.75">
      <c r="A1"/>
      <c r="B1" s="122" t="s">
        <v>90</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263833.15694610495</v>
      </c>
      <c r="C6" s="6">
        <v>9227.983972197006</v>
      </c>
      <c r="D6" s="6">
        <v>0</v>
      </c>
      <c r="E6" s="6">
        <v>0</v>
      </c>
      <c r="F6" s="6">
        <f aca="true" t="shared" si="0" ref="F6:F21">SUM(B6:E6)</f>
        <v>273061.14091830194</v>
      </c>
      <c r="H6" s="7" t="s">
        <v>8</v>
      </c>
      <c r="I6" s="8" t="s">
        <v>0</v>
      </c>
    </row>
    <row r="7" spans="1:6" ht="12" customHeight="1">
      <c r="A7" s="36" t="s">
        <v>9</v>
      </c>
      <c r="B7" s="6">
        <v>29794.846983888972</v>
      </c>
      <c r="C7" s="6">
        <v>3563.9709793393413</v>
      </c>
      <c r="D7" s="6">
        <v>0</v>
      </c>
      <c r="E7" s="6">
        <v>0</v>
      </c>
      <c r="F7" s="6">
        <f t="shared" si="0"/>
        <v>33358.81796322831</v>
      </c>
    </row>
    <row r="8" spans="1:9" ht="12.75">
      <c r="A8" s="36" t="s">
        <v>10</v>
      </c>
      <c r="B8" s="6">
        <v>486742.6759903494</v>
      </c>
      <c r="C8" s="6">
        <v>103145.88970754022</v>
      </c>
      <c r="D8" s="6">
        <v>0</v>
      </c>
      <c r="E8" s="6">
        <v>0</v>
      </c>
      <c r="F8" s="6">
        <f t="shared" si="0"/>
        <v>589888.5656978895</v>
      </c>
      <c r="H8" s="7" t="s">
        <v>0</v>
      </c>
      <c r="I8" s="8" t="s">
        <v>0</v>
      </c>
    </row>
    <row r="9" spans="1:9" ht="12.75">
      <c r="A9" s="36" t="s">
        <v>11</v>
      </c>
      <c r="B9" s="6">
        <v>143052.01171528222</v>
      </c>
      <c r="C9" s="6">
        <v>14802.616902649286</v>
      </c>
      <c r="D9" s="6">
        <v>0</v>
      </c>
      <c r="E9" s="6">
        <v>0</v>
      </c>
      <c r="F9" s="6">
        <f t="shared" si="0"/>
        <v>157854.6286179315</v>
      </c>
      <c r="H9" s="7" t="s">
        <v>0</v>
      </c>
      <c r="I9" s="8" t="s">
        <v>0</v>
      </c>
    </row>
    <row r="10" spans="1:9" ht="12.75">
      <c r="A10" s="36" t="s">
        <v>12</v>
      </c>
      <c r="B10" s="6">
        <v>350497.275665693</v>
      </c>
      <c r="C10" s="6">
        <v>95718.05673856364</v>
      </c>
      <c r="D10" s="6">
        <v>0</v>
      </c>
      <c r="E10" s="6">
        <v>0</v>
      </c>
      <c r="F10" s="6">
        <f t="shared" si="0"/>
        <v>446215.3324042566</v>
      </c>
      <c r="H10" s="7" t="s">
        <v>13</v>
      </c>
      <c r="I10" s="8">
        <v>765438159.4649717</v>
      </c>
    </row>
    <row r="11" spans="1:6" ht="12.75">
      <c r="A11" s="36" t="s">
        <v>14</v>
      </c>
      <c r="B11" s="6">
        <v>195670.11220605788</v>
      </c>
      <c r="C11" s="6">
        <v>29859.54462675043</v>
      </c>
      <c r="D11" s="6">
        <v>0</v>
      </c>
      <c r="E11" s="6">
        <v>0</v>
      </c>
      <c r="F11" s="6">
        <f t="shared" si="0"/>
        <v>225529.6568328083</v>
      </c>
    </row>
    <row r="12" spans="1:8" ht="12.75">
      <c r="A12" s="36" t="s">
        <v>15</v>
      </c>
      <c r="B12" s="6">
        <v>115721.49779690523</v>
      </c>
      <c r="C12" s="6">
        <v>9400.435200276082</v>
      </c>
      <c r="D12" s="6">
        <v>0</v>
      </c>
      <c r="E12" s="6">
        <v>0</v>
      </c>
      <c r="F12" s="6">
        <f t="shared" si="0"/>
        <v>125121.93299718131</v>
      </c>
      <c r="H12" s="7" t="s">
        <v>16</v>
      </c>
    </row>
    <row r="13" spans="1:9" ht="12.75">
      <c r="A13" s="36" t="s">
        <v>17</v>
      </c>
      <c r="B13" s="6">
        <v>98811.64504688987</v>
      </c>
      <c r="C13" s="6">
        <v>3251.3659788643513</v>
      </c>
      <c r="D13" s="6">
        <v>0</v>
      </c>
      <c r="E13" s="6">
        <v>0</v>
      </c>
      <c r="F13" s="6">
        <f t="shared" si="0"/>
        <v>102063.01102575423</v>
      </c>
      <c r="H13" s="7" t="s">
        <v>18</v>
      </c>
      <c r="I13" s="8">
        <v>0</v>
      </c>
    </row>
    <row r="14" spans="1:9" ht="12.75">
      <c r="A14" s="36" t="s">
        <v>19</v>
      </c>
      <c r="B14" s="6">
        <v>8306.586601646086</v>
      </c>
      <c r="C14" s="6">
        <v>8001.936356852124</v>
      </c>
      <c r="D14" s="6">
        <v>0</v>
      </c>
      <c r="E14" s="6">
        <v>0</v>
      </c>
      <c r="F14" s="6">
        <f t="shared" si="0"/>
        <v>16308.52295849821</v>
      </c>
      <c r="H14" s="7" t="s">
        <v>20</v>
      </c>
      <c r="I14" s="8">
        <v>7759540.180898049</v>
      </c>
    </row>
    <row r="15" spans="1:9" ht="12.75">
      <c r="A15" s="36" t="s">
        <v>21</v>
      </c>
      <c r="B15" s="6">
        <v>1716211.6510542976</v>
      </c>
      <c r="C15" s="6">
        <v>146431.77675946616</v>
      </c>
      <c r="D15" s="6">
        <v>0</v>
      </c>
      <c r="E15" s="6">
        <v>0</v>
      </c>
      <c r="F15" s="6">
        <f t="shared" si="0"/>
        <v>1862643.4278137637</v>
      </c>
      <c r="H15" s="7" t="s">
        <v>22</v>
      </c>
      <c r="I15" s="8">
        <v>6591274.1</v>
      </c>
    </row>
    <row r="16" spans="1:6" ht="12.75">
      <c r="A16" s="36" t="s">
        <v>23</v>
      </c>
      <c r="B16" s="6">
        <v>504470.30098208133</v>
      </c>
      <c r="C16" s="6">
        <v>45039.836188716145</v>
      </c>
      <c r="D16" s="6">
        <v>0</v>
      </c>
      <c r="E16" s="6">
        <v>0</v>
      </c>
      <c r="F16" s="6">
        <f t="shared" si="0"/>
        <v>549510.1371707974</v>
      </c>
    </row>
    <row r="17" spans="1:8" ht="12.75">
      <c r="A17" s="36" t="s">
        <v>24</v>
      </c>
      <c r="B17" s="6">
        <v>122231.46367572068</v>
      </c>
      <c r="C17" s="6">
        <v>2180.754390709615</v>
      </c>
      <c r="D17" s="6">
        <v>0</v>
      </c>
      <c r="E17" s="6">
        <v>0</v>
      </c>
      <c r="F17" s="6">
        <f t="shared" si="0"/>
        <v>124412.21806643029</v>
      </c>
      <c r="H17" s="7" t="s">
        <v>25</v>
      </c>
    </row>
    <row r="18" spans="1:9" ht="12.75">
      <c r="A18" s="36" t="s">
        <v>26</v>
      </c>
      <c r="B18" s="6">
        <v>444329.7468253784</v>
      </c>
      <c r="C18" s="6">
        <v>31733.421095525002</v>
      </c>
      <c r="D18" s="6">
        <v>0</v>
      </c>
      <c r="E18" s="6">
        <v>0</v>
      </c>
      <c r="F18" s="6">
        <f t="shared" si="0"/>
        <v>476063.1679209034</v>
      </c>
      <c r="H18" s="7" t="s">
        <v>27</v>
      </c>
      <c r="I18" s="8">
        <v>714278168.9999999</v>
      </c>
    </row>
    <row r="19" spans="1:9" ht="12.75">
      <c r="A19" s="36" t="s">
        <v>28</v>
      </c>
      <c r="B19" s="6">
        <v>664821.9433628563</v>
      </c>
      <c r="C19" s="6">
        <v>60908.1159849448</v>
      </c>
      <c r="D19" s="6">
        <v>0</v>
      </c>
      <c r="E19" s="6">
        <v>0</v>
      </c>
      <c r="F19" s="6">
        <f t="shared" si="0"/>
        <v>725730.0593478011</v>
      </c>
      <c r="H19" s="7" t="s">
        <v>29</v>
      </c>
      <c r="I19" s="8">
        <v>-343281244.69994885</v>
      </c>
    </row>
    <row r="20" spans="1:9" ht="12.75">
      <c r="A20" s="36" t="s">
        <v>30</v>
      </c>
      <c r="B20" s="6">
        <v>803783.0166857345</v>
      </c>
      <c r="C20" s="6">
        <v>277712.1064524129</v>
      </c>
      <c r="D20" s="6">
        <v>0</v>
      </c>
      <c r="E20" s="6">
        <v>0</v>
      </c>
      <c r="F20" s="6">
        <f t="shared" si="0"/>
        <v>1081495.1231381474</v>
      </c>
      <c r="H20" s="7" t="s">
        <v>31</v>
      </c>
      <c r="I20" s="8" t="s">
        <v>0</v>
      </c>
    </row>
    <row r="21" spans="1:9" ht="12.75">
      <c r="A21" s="36" t="s">
        <v>32</v>
      </c>
      <c r="B21" s="6">
        <v>194758.07095111324</v>
      </c>
      <c r="C21" s="6">
        <v>45489.93741909426</v>
      </c>
      <c r="D21" s="6">
        <v>0</v>
      </c>
      <c r="E21" s="6">
        <v>0</v>
      </c>
      <c r="F21" s="6">
        <f t="shared" si="0"/>
        <v>240248.0083702075</v>
      </c>
      <c r="H21" s="7" t="s">
        <v>33</v>
      </c>
      <c r="I21" s="8">
        <v>233590142.16492048</v>
      </c>
    </row>
    <row r="22" spans="1:9" ht="12.75">
      <c r="A22" s="36" t="s">
        <v>34</v>
      </c>
      <c r="B22" s="6">
        <v>331843.51855002623</v>
      </c>
      <c r="C22" s="6">
        <v>55579.10626308969</v>
      </c>
      <c r="D22" s="6">
        <v>0</v>
      </c>
      <c r="E22" s="6">
        <v>0</v>
      </c>
      <c r="F22" s="6">
        <f aca="true" t="shared" si="1" ref="F22:F37">SUM(B22:E22)</f>
        <v>387422.6248131159</v>
      </c>
      <c r="H22" s="7" t="s">
        <v>35</v>
      </c>
      <c r="I22" s="8" t="s">
        <v>0</v>
      </c>
    </row>
    <row r="23" spans="1:9" ht="12.75">
      <c r="A23" s="36" t="s">
        <v>36</v>
      </c>
      <c r="B23" s="6">
        <v>2080397.658615265</v>
      </c>
      <c r="C23" s="6">
        <v>583265.8885690463</v>
      </c>
      <c r="D23" s="6">
        <v>0</v>
      </c>
      <c r="E23" s="6">
        <v>0</v>
      </c>
      <c r="F23" s="6">
        <f t="shared" si="1"/>
        <v>2663663.5471843113</v>
      </c>
      <c r="H23" s="7" t="s">
        <v>37</v>
      </c>
      <c r="I23" s="8">
        <v>147680100.00000006</v>
      </c>
    </row>
    <row r="24" spans="1:6" ht="12.75">
      <c r="A24" s="36" t="s">
        <v>38</v>
      </c>
      <c r="B24" s="6">
        <v>256270.7918454297</v>
      </c>
      <c r="C24" s="6">
        <v>19760.6824588093</v>
      </c>
      <c r="D24" s="6">
        <v>0</v>
      </c>
      <c r="E24" s="6">
        <v>0</v>
      </c>
      <c r="F24" s="6">
        <f t="shared" si="1"/>
        <v>276031.474304239</v>
      </c>
    </row>
    <row r="25" spans="1:9" ht="12.75">
      <c r="A25" s="36" t="s">
        <v>39</v>
      </c>
      <c r="B25" s="6">
        <v>139037.40589436295</v>
      </c>
      <c r="C25" s="6">
        <v>1000.2828580561618</v>
      </c>
      <c r="D25" s="6">
        <v>0</v>
      </c>
      <c r="E25" s="6">
        <v>0</v>
      </c>
      <c r="F25" s="6">
        <f t="shared" si="1"/>
        <v>140037.6887524191</v>
      </c>
      <c r="H25" s="7" t="s">
        <v>40</v>
      </c>
      <c r="I25" s="8">
        <f>SUM(I10:I15)-SUM(I18:I23)</f>
        <v>27521807.280898213</v>
      </c>
    </row>
    <row r="26" spans="1:9" ht="12.75">
      <c r="A26" s="36" t="s">
        <v>41</v>
      </c>
      <c r="B26" s="6">
        <v>503501.301381696</v>
      </c>
      <c r="C26" s="6">
        <v>27563.211296529655</v>
      </c>
      <c r="D26" s="6">
        <v>0</v>
      </c>
      <c r="E26" s="6">
        <v>0</v>
      </c>
      <c r="F26" s="6">
        <f t="shared" si="1"/>
        <v>531064.5126782256</v>
      </c>
      <c r="H26" s="7" t="s">
        <v>42</v>
      </c>
      <c r="I26" s="8">
        <f>+F60</f>
        <v>27521806.943398047</v>
      </c>
    </row>
    <row r="27" spans="1:9" ht="12.75">
      <c r="A27" s="36" t="s">
        <v>43</v>
      </c>
      <c r="B27" s="6">
        <v>258009.93905070797</v>
      </c>
      <c r="C27" s="6">
        <v>24436.860143011523</v>
      </c>
      <c r="D27" s="6">
        <v>0</v>
      </c>
      <c r="E27" s="6">
        <v>0</v>
      </c>
      <c r="F27" s="6">
        <f t="shared" si="1"/>
        <v>282446.7991937195</v>
      </c>
      <c r="I27" s="8" t="s">
        <v>0</v>
      </c>
    </row>
    <row r="28" spans="1:6" ht="12.75">
      <c r="A28" s="36" t="s">
        <v>44</v>
      </c>
      <c r="B28" s="6">
        <v>1014596.527249624</v>
      </c>
      <c r="C28" s="6">
        <v>197593.57438521623</v>
      </c>
      <c r="D28" s="6">
        <v>0</v>
      </c>
      <c r="E28" s="6">
        <v>0</v>
      </c>
      <c r="F28" s="6">
        <f t="shared" si="1"/>
        <v>1212190.1016348402</v>
      </c>
    </row>
    <row r="29" spans="1:6" ht="12.75">
      <c r="A29" s="36" t="s">
        <v>45</v>
      </c>
      <c r="B29" s="6">
        <v>222437.5492375351</v>
      </c>
      <c r="C29" s="6">
        <v>4635.1548821784745</v>
      </c>
      <c r="D29" s="6">
        <v>0</v>
      </c>
      <c r="E29" s="6">
        <v>0</v>
      </c>
      <c r="F29" s="6">
        <f t="shared" si="1"/>
        <v>227072.70411971357</v>
      </c>
    </row>
    <row r="30" spans="1:6" ht="12.75">
      <c r="A30" s="36" t="s">
        <v>46</v>
      </c>
      <c r="B30" s="6">
        <v>56453.092179580126</v>
      </c>
      <c r="C30" s="6">
        <v>9590.783080925768</v>
      </c>
      <c r="D30" s="6">
        <v>0</v>
      </c>
      <c r="E30" s="6">
        <v>0</v>
      </c>
      <c r="F30" s="6">
        <f t="shared" si="1"/>
        <v>66043.8752605059</v>
      </c>
    </row>
    <row r="31" spans="1:6" ht="12.75">
      <c r="A31" s="36" t="s">
        <v>47</v>
      </c>
      <c r="B31" s="6">
        <v>634503.6022551693</v>
      </c>
      <c r="C31" s="6">
        <v>46251.75487654022</v>
      </c>
      <c r="D31" s="6">
        <v>0</v>
      </c>
      <c r="E31" s="6">
        <v>0</v>
      </c>
      <c r="F31" s="6">
        <f t="shared" si="1"/>
        <v>680755.3571317096</v>
      </c>
    </row>
    <row r="32" spans="1:6" ht="12.75">
      <c r="A32" s="36" t="s">
        <v>48</v>
      </c>
      <c r="B32" s="6">
        <v>380231.22132572625</v>
      </c>
      <c r="C32" s="6">
        <v>50356.496955410636</v>
      </c>
      <c r="D32" s="6">
        <v>0</v>
      </c>
      <c r="E32" s="6">
        <v>0</v>
      </c>
      <c r="F32" s="6">
        <f t="shared" si="1"/>
        <v>430587.7182811369</v>
      </c>
    </row>
    <row r="33" spans="1:6" ht="12.75">
      <c r="A33" s="36" t="s">
        <v>49</v>
      </c>
      <c r="B33" s="6">
        <v>294582.9297952603</v>
      </c>
      <c r="C33" s="6">
        <v>42763.34094827781</v>
      </c>
      <c r="D33" s="6">
        <v>0</v>
      </c>
      <c r="E33" s="6">
        <v>0</v>
      </c>
      <c r="F33" s="6">
        <f t="shared" si="1"/>
        <v>337346.2707435381</v>
      </c>
    </row>
    <row r="34" spans="1:6" ht="12.75">
      <c r="A34" s="36" t="s">
        <v>50</v>
      </c>
      <c r="B34" s="6">
        <v>122158.17118825635</v>
      </c>
      <c r="C34" s="6">
        <v>10984.657130591364</v>
      </c>
      <c r="D34" s="6">
        <v>0</v>
      </c>
      <c r="E34" s="6">
        <v>0</v>
      </c>
      <c r="F34" s="6">
        <f t="shared" si="1"/>
        <v>133142.82831884772</v>
      </c>
    </row>
    <row r="35" spans="1:6" ht="12.75">
      <c r="A35" s="36" t="s">
        <v>51</v>
      </c>
      <c r="B35" s="6">
        <v>60488.049837155995</v>
      </c>
      <c r="C35" s="6">
        <v>187.13097909218686</v>
      </c>
      <c r="D35" s="6">
        <v>0</v>
      </c>
      <c r="E35" s="6">
        <v>0</v>
      </c>
      <c r="F35" s="6">
        <f t="shared" si="1"/>
        <v>60675.18081624818</v>
      </c>
    </row>
    <row r="36" spans="1:6" ht="12.75">
      <c r="A36" s="36" t="s">
        <v>52</v>
      </c>
      <c r="B36" s="6">
        <v>76748.42482066946</v>
      </c>
      <c r="C36" s="6">
        <v>5820.280487629625</v>
      </c>
      <c r="D36" s="6">
        <v>0</v>
      </c>
      <c r="E36" s="6">
        <v>0</v>
      </c>
      <c r="F36" s="6">
        <f t="shared" si="1"/>
        <v>82568.70530829909</v>
      </c>
    </row>
    <row r="37" spans="1:6" ht="12.75">
      <c r="A37" s="36" t="s">
        <v>53</v>
      </c>
      <c r="B37" s="6">
        <v>194156.24149054382</v>
      </c>
      <c r="C37" s="6">
        <v>56763.504600397835</v>
      </c>
      <c r="D37" s="6">
        <v>0</v>
      </c>
      <c r="E37" s="6">
        <v>0</v>
      </c>
      <c r="F37" s="6">
        <f t="shared" si="1"/>
        <v>250919.74609094165</v>
      </c>
    </row>
    <row r="38" spans="1:6" ht="12.75">
      <c r="A38" s="36" t="s">
        <v>54</v>
      </c>
      <c r="B38" s="6">
        <v>0</v>
      </c>
      <c r="C38" s="6">
        <v>0</v>
      </c>
      <c r="D38" s="6">
        <v>0</v>
      </c>
      <c r="E38" s="6">
        <v>0</v>
      </c>
      <c r="F38" s="6">
        <f aca="true" t="shared" si="2" ref="F38:F53">SUM(B38:E38)</f>
        <v>0</v>
      </c>
    </row>
    <row r="39" spans="1:6" ht="12.75">
      <c r="A39" s="36" t="s">
        <v>55</v>
      </c>
      <c r="B39" s="6">
        <v>1015025.4041292453</v>
      </c>
      <c r="C39" s="6">
        <v>51548.71105818555</v>
      </c>
      <c r="D39" s="6">
        <v>0</v>
      </c>
      <c r="E39" s="6">
        <v>0</v>
      </c>
      <c r="F39" s="6">
        <f t="shared" si="2"/>
        <v>1066574.1151874308</v>
      </c>
    </row>
    <row r="40" spans="1:6" ht="12.75">
      <c r="A40" s="36" t="s">
        <v>56</v>
      </c>
      <c r="B40" s="6">
        <v>498419.8620457321</v>
      </c>
      <c r="C40" s="6">
        <v>17618.003845746236</v>
      </c>
      <c r="D40" s="6">
        <v>0</v>
      </c>
      <c r="E40" s="6">
        <v>0</v>
      </c>
      <c r="F40" s="6">
        <f t="shared" si="2"/>
        <v>516037.8658914783</v>
      </c>
    </row>
    <row r="41" spans="1:6" ht="12.75">
      <c r="A41" s="36" t="s">
        <v>57</v>
      </c>
      <c r="B41" s="6">
        <v>1506208.979627055</v>
      </c>
      <c r="C41" s="6">
        <v>259561.74982276128</v>
      </c>
      <c r="D41" s="6">
        <v>0</v>
      </c>
      <c r="E41" s="6">
        <v>0</v>
      </c>
      <c r="F41" s="6">
        <f t="shared" si="2"/>
        <v>1765770.7294498165</v>
      </c>
    </row>
    <row r="42" spans="1:6" ht="12.75">
      <c r="A42" s="36" t="s">
        <v>58</v>
      </c>
      <c r="B42" s="6">
        <v>202513.61259209015</v>
      </c>
      <c r="C42" s="6">
        <v>30672.826520157134</v>
      </c>
      <c r="D42" s="6">
        <v>0</v>
      </c>
      <c r="E42" s="6">
        <v>0</v>
      </c>
      <c r="F42" s="6">
        <f t="shared" si="2"/>
        <v>233186.4391122473</v>
      </c>
    </row>
    <row r="43" spans="1:6" ht="12.75">
      <c r="A43" s="36" t="s">
        <v>59</v>
      </c>
      <c r="B43" s="6">
        <v>537258.8923608903</v>
      </c>
      <c r="C43" s="6">
        <v>24726.882296922282</v>
      </c>
      <c r="D43" s="6">
        <v>0</v>
      </c>
      <c r="E43" s="6">
        <v>0</v>
      </c>
      <c r="F43" s="6">
        <f t="shared" si="2"/>
        <v>561985.7746578126</v>
      </c>
    </row>
    <row r="44" spans="1:6" ht="12.75">
      <c r="A44" s="36" t="s">
        <v>60</v>
      </c>
      <c r="B44" s="6">
        <v>754464.8034655023</v>
      </c>
      <c r="C44" s="6">
        <v>47207.50327646738</v>
      </c>
      <c r="D44" s="6">
        <v>0</v>
      </c>
      <c r="E44" s="6">
        <v>0</v>
      </c>
      <c r="F44" s="6">
        <f t="shared" si="2"/>
        <v>801672.3067419697</v>
      </c>
    </row>
    <row r="45" spans="1:6" ht="12.75">
      <c r="A45" s="36" t="s">
        <v>61</v>
      </c>
      <c r="B45" s="6">
        <v>0</v>
      </c>
      <c r="C45" s="6">
        <v>0</v>
      </c>
      <c r="D45" s="6">
        <v>0</v>
      </c>
      <c r="E45" s="6">
        <v>0</v>
      </c>
      <c r="F45" s="6">
        <f t="shared" si="2"/>
        <v>0</v>
      </c>
    </row>
    <row r="46" spans="1:6" ht="12.75">
      <c r="A46" s="36" t="s">
        <v>62</v>
      </c>
      <c r="B46" s="6">
        <v>31666.29648014094</v>
      </c>
      <c r="C46" s="6">
        <v>2189.6411424234902</v>
      </c>
      <c r="D46" s="6">
        <v>0</v>
      </c>
      <c r="E46" s="6">
        <v>0</v>
      </c>
      <c r="F46" s="6">
        <f t="shared" si="2"/>
        <v>33855.93762256443</v>
      </c>
    </row>
    <row r="47" spans="1:6" ht="12.75">
      <c r="A47" s="36" t="s">
        <v>63</v>
      </c>
      <c r="B47" s="6">
        <v>142393.1349850872</v>
      </c>
      <c r="C47" s="6">
        <v>36805.854563922185</v>
      </c>
      <c r="D47" s="6">
        <v>0</v>
      </c>
      <c r="E47" s="6">
        <v>0</v>
      </c>
      <c r="F47" s="6">
        <f t="shared" si="2"/>
        <v>179198.9895490094</v>
      </c>
    </row>
    <row r="48" spans="1:6" ht="12.75">
      <c r="A48" s="36" t="s">
        <v>64</v>
      </c>
      <c r="B48" s="6">
        <v>272075.77028006455</v>
      </c>
      <c r="C48" s="6">
        <v>50974.5463330567</v>
      </c>
      <c r="D48" s="6">
        <v>0</v>
      </c>
      <c r="E48" s="6">
        <v>0</v>
      </c>
      <c r="F48" s="6">
        <f t="shared" si="2"/>
        <v>323050.31661312125</v>
      </c>
    </row>
    <row r="49" spans="1:6" ht="12.75">
      <c r="A49" s="36" t="s">
        <v>65</v>
      </c>
      <c r="B49" s="6">
        <v>609556.5621686061</v>
      </c>
      <c r="C49" s="6">
        <v>55058.74745956826</v>
      </c>
      <c r="D49" s="6">
        <v>0</v>
      </c>
      <c r="E49" s="6">
        <v>0</v>
      </c>
      <c r="F49" s="6">
        <f t="shared" si="2"/>
        <v>664615.3096281744</v>
      </c>
    </row>
    <row r="50" spans="1:6" ht="12.75">
      <c r="A50" s="36" t="s">
        <v>66</v>
      </c>
      <c r="B50" s="6">
        <v>2024620.4271988478</v>
      </c>
      <c r="C50" s="6">
        <v>301777.98558389675</v>
      </c>
      <c r="D50" s="6">
        <v>0</v>
      </c>
      <c r="E50" s="6">
        <v>0</v>
      </c>
      <c r="F50" s="6">
        <f t="shared" si="2"/>
        <v>2326398.4127827445</v>
      </c>
    </row>
    <row r="51" spans="1:6" ht="12.75">
      <c r="A51" s="36" t="s">
        <v>67</v>
      </c>
      <c r="B51" s="6">
        <v>652742.9337902793</v>
      </c>
      <c r="C51" s="6">
        <v>30929.974329103927</v>
      </c>
      <c r="D51" s="6">
        <v>0</v>
      </c>
      <c r="E51" s="6">
        <v>0</v>
      </c>
      <c r="F51" s="6">
        <f t="shared" si="2"/>
        <v>683672.9081193833</v>
      </c>
    </row>
    <row r="52" spans="1:6" ht="12.75">
      <c r="A52" s="36" t="s">
        <v>68</v>
      </c>
      <c r="B52" s="6">
        <v>13490.309087974529</v>
      </c>
      <c r="C52" s="6">
        <v>1030.4643564245541</v>
      </c>
      <c r="D52" s="6">
        <v>0</v>
      </c>
      <c r="E52" s="6">
        <v>0</v>
      </c>
      <c r="F52" s="6">
        <f t="shared" si="2"/>
        <v>14520.773444399083</v>
      </c>
    </row>
    <row r="53" spans="1:6" ht="12.75">
      <c r="A53" s="36" t="s">
        <v>69</v>
      </c>
      <c r="B53" s="6">
        <v>891539.6790626626</v>
      </c>
      <c r="C53" s="6">
        <v>70530.82690553187</v>
      </c>
      <c r="D53" s="6">
        <v>0</v>
      </c>
      <c r="E53" s="6">
        <v>0</v>
      </c>
      <c r="F53" s="6">
        <f t="shared" si="2"/>
        <v>962070.5059681945</v>
      </c>
    </row>
    <row r="54" spans="1:6" ht="12.75">
      <c r="A54" s="36" t="s">
        <v>70</v>
      </c>
      <c r="B54" s="6">
        <v>1509070.3305858634</v>
      </c>
      <c r="C54" s="6">
        <v>110385.37670106714</v>
      </c>
      <c r="D54" s="6">
        <v>0</v>
      </c>
      <c r="E54" s="6">
        <v>0</v>
      </c>
      <c r="F54" s="6">
        <f>SUM(B54:E54)</f>
        <v>1619455.7072869306</v>
      </c>
    </row>
    <row r="55" spans="1:6" ht="12.75">
      <c r="A55" s="36" t="s">
        <v>71</v>
      </c>
      <c r="B55" s="6">
        <v>348199.846784916</v>
      </c>
      <c r="C55" s="6">
        <v>79838.06149672403</v>
      </c>
      <c r="D55" s="6">
        <v>0</v>
      </c>
      <c r="E55" s="6">
        <v>0</v>
      </c>
      <c r="F55" s="6">
        <f>SUM(B55:E55)</f>
        <v>428037.90828164003</v>
      </c>
    </row>
    <row r="56" spans="1:6" ht="12.75">
      <c r="A56" s="36" t="s">
        <v>72</v>
      </c>
      <c r="B56" s="6">
        <v>456781.5076190054</v>
      </c>
      <c r="C56" s="6">
        <v>18651.78091542851</v>
      </c>
      <c r="D56" s="6">
        <v>0</v>
      </c>
      <c r="E56" s="6">
        <v>0</v>
      </c>
      <c r="F56" s="6">
        <f>SUM(B56:E56)</f>
        <v>475433.28853443393</v>
      </c>
    </row>
    <row r="57" spans="1:6" ht="12.75">
      <c r="A57" s="36" t="s">
        <v>73</v>
      </c>
      <c r="B57" s="6">
        <v>61071.55753661718</v>
      </c>
      <c r="C57" s="6">
        <v>13725.2111143691</v>
      </c>
      <c r="D57" s="6">
        <v>0</v>
      </c>
      <c r="E57" s="6">
        <v>0</v>
      </c>
      <c r="F57" s="6">
        <f>SUM(B57:E57)</f>
        <v>74796.76865098628</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24295552.33700758</v>
      </c>
      <c r="C60" s="6">
        <f>SUM(C6:C58)</f>
        <v>3226254.6063904595</v>
      </c>
      <c r="D60" s="6">
        <f>SUM(D6:D58)</f>
        <v>0</v>
      </c>
      <c r="E60" s="6">
        <f>SUM(E6:E58)</f>
        <v>0</v>
      </c>
      <c r="F60" s="6">
        <f>SUM(F6:F58)</f>
        <v>27521806.943398047</v>
      </c>
    </row>
  </sheetData>
  <mergeCells count="1">
    <mergeCell ref="B1:F1"/>
  </mergeCells>
  <printOptions horizontalCentered="1" verticalCentered="1"/>
  <pageMargins left="0.5" right="0.5" top="0" bottom="0" header="0.5" footer="0.5"/>
  <pageSetup fitToHeight="1" fitToWidth="1" orientation="portrait" scale="76"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S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1.625" style="7" bestFit="1" customWidth="1"/>
    <col min="4" max="4" width="6.375" style="7" bestFit="1" customWidth="1"/>
    <col min="5" max="5" width="14.50390625" style="7" bestFit="1" customWidth="1"/>
    <col min="6" max="6" width="9.375" style="7" bestFit="1" customWidth="1"/>
    <col min="7" max="7" width="2.625" style="7" customWidth="1"/>
    <col min="8" max="8" width="28.125" style="7" bestFit="1" customWidth="1"/>
    <col min="9" max="9" width="9.375" style="8" bestFit="1" customWidth="1"/>
    <col min="10" max="14" width="10.625" style="7" customWidth="1"/>
    <col min="15" max="15" width="10.50390625" style="7" bestFit="1" customWidth="1"/>
    <col min="16" max="16" width="8.125" style="7" bestFit="1" customWidth="1"/>
    <col min="17" max="17" width="10.375" style="7" bestFit="1" customWidth="1"/>
    <col min="18" max="18" width="9.375" style="7" bestFit="1" customWidth="1"/>
    <col min="19" max="19" width="3.00390625" style="7" bestFit="1" customWidth="1"/>
    <col min="20" max="16384" width="10.625" style="7" customWidth="1"/>
  </cols>
  <sheetData>
    <row r="1" spans="1:6" ht="12.75">
      <c r="A1"/>
      <c r="B1" s="122" t="s">
        <v>240</v>
      </c>
      <c r="C1" s="122"/>
      <c r="D1" s="122"/>
      <c r="E1" s="122"/>
      <c r="F1" s="122"/>
    </row>
    <row r="2" ht="12.75">
      <c r="A2"/>
    </row>
    <row r="3" spans="2:18" ht="12.75">
      <c r="B3" s="19"/>
      <c r="C3" s="19" t="s">
        <v>1</v>
      </c>
      <c r="E3" s="19" t="s">
        <v>2</v>
      </c>
      <c r="O3" s="7" t="s">
        <v>81</v>
      </c>
      <c r="P3" s="7" t="s">
        <v>82</v>
      </c>
      <c r="Q3" s="7" t="s">
        <v>83</v>
      </c>
      <c r="R3" s="7" t="s">
        <v>84</v>
      </c>
    </row>
    <row r="4" spans="1:6" ht="12.75">
      <c r="A4" s="7" t="s">
        <v>0</v>
      </c>
      <c r="B4" s="19" t="s">
        <v>3</v>
      </c>
      <c r="C4" s="19" t="s">
        <v>4</v>
      </c>
      <c r="D4" s="19" t="s">
        <v>5</v>
      </c>
      <c r="E4" s="19" t="s">
        <v>4</v>
      </c>
      <c r="F4" s="19" t="s">
        <v>6</v>
      </c>
    </row>
    <row r="5" ht="12.75">
      <c r="A5" s="7" t="s">
        <v>0</v>
      </c>
    </row>
    <row r="6" spans="1:19" ht="12.75">
      <c r="A6" s="36" t="s">
        <v>7</v>
      </c>
      <c r="B6" s="6">
        <v>4421.575260988903</v>
      </c>
      <c r="C6" s="6">
        <v>0</v>
      </c>
      <c r="D6" s="6">
        <v>26.118949148950282</v>
      </c>
      <c r="E6" s="6">
        <v>0</v>
      </c>
      <c r="F6" s="6">
        <f aca="true" t="shared" si="0" ref="F6:F53">SUM(B6:E6)</f>
        <v>4447.694210137854</v>
      </c>
      <c r="H6" s="7" t="s">
        <v>8</v>
      </c>
      <c r="I6" s="8" t="s">
        <v>0</v>
      </c>
      <c r="O6" s="7">
        <v>0</v>
      </c>
      <c r="P6" s="7">
        <v>0</v>
      </c>
      <c r="Q6" s="7">
        <v>0</v>
      </c>
      <c r="R6" s="7">
        <v>0</v>
      </c>
      <c r="S6" s="7">
        <f aca="true" t="shared" si="1" ref="S6:S58">SUM(O6:R6)</f>
        <v>0</v>
      </c>
    </row>
    <row r="7" spans="1:19" ht="12" customHeight="1">
      <c r="A7" s="36" t="s">
        <v>9</v>
      </c>
      <c r="B7" s="6">
        <v>0</v>
      </c>
      <c r="C7" s="6">
        <v>0</v>
      </c>
      <c r="D7" s="6">
        <v>0</v>
      </c>
      <c r="E7" s="6">
        <v>0</v>
      </c>
      <c r="F7" s="6">
        <f t="shared" si="0"/>
        <v>0</v>
      </c>
      <c r="O7" s="7">
        <v>0</v>
      </c>
      <c r="P7" s="7">
        <v>0</v>
      </c>
      <c r="Q7" s="7">
        <v>0</v>
      </c>
      <c r="R7" s="7">
        <v>0</v>
      </c>
      <c r="S7" s="7">
        <f t="shared" si="1"/>
        <v>0</v>
      </c>
    </row>
    <row r="8" spans="1:19" ht="12.75">
      <c r="A8" s="36" t="s">
        <v>10</v>
      </c>
      <c r="B8" s="6">
        <v>7001.628277612165</v>
      </c>
      <c r="C8" s="6">
        <v>2.2653048568822185</v>
      </c>
      <c r="D8" s="6">
        <v>4.3315374687656965</v>
      </c>
      <c r="E8" s="6">
        <v>0</v>
      </c>
      <c r="F8" s="6">
        <f t="shared" si="0"/>
        <v>7008.225119937812</v>
      </c>
      <c r="H8" s="7" t="s">
        <v>0</v>
      </c>
      <c r="I8" s="8" t="s">
        <v>0</v>
      </c>
      <c r="O8" s="7">
        <v>0</v>
      </c>
      <c r="P8" s="7">
        <v>0</v>
      </c>
      <c r="Q8" s="7">
        <v>0</v>
      </c>
      <c r="R8" s="7">
        <v>0</v>
      </c>
      <c r="S8" s="7">
        <f t="shared" si="1"/>
        <v>0</v>
      </c>
    </row>
    <row r="9" spans="1:19" ht="12.75">
      <c r="A9" s="36" t="s">
        <v>11</v>
      </c>
      <c r="B9" s="6">
        <v>5399.079453142144</v>
      </c>
      <c r="C9" s="6">
        <v>0</v>
      </c>
      <c r="D9" s="6">
        <v>3.274701168680446</v>
      </c>
      <c r="E9" s="6">
        <v>0</v>
      </c>
      <c r="F9" s="6">
        <f t="shared" si="0"/>
        <v>5402.354154310825</v>
      </c>
      <c r="H9" s="7" t="s">
        <v>0</v>
      </c>
      <c r="I9" s="8" t="s">
        <v>0</v>
      </c>
      <c r="O9" s="7">
        <v>0</v>
      </c>
      <c r="P9" s="7">
        <v>0</v>
      </c>
      <c r="Q9" s="7">
        <v>0</v>
      </c>
      <c r="R9" s="7">
        <v>0</v>
      </c>
      <c r="S9" s="7">
        <f t="shared" si="1"/>
        <v>0</v>
      </c>
    </row>
    <row r="10" spans="1:19" ht="12.75">
      <c r="A10" s="36" t="s">
        <v>12</v>
      </c>
      <c r="B10" s="6">
        <v>42030.38255052103</v>
      </c>
      <c r="C10" s="6">
        <v>0</v>
      </c>
      <c r="D10" s="6">
        <v>2.591560578153051</v>
      </c>
      <c r="E10" s="6">
        <v>0</v>
      </c>
      <c r="F10" s="6">
        <f t="shared" si="0"/>
        <v>42032.97411109919</v>
      </c>
      <c r="H10" s="7" t="s">
        <v>13</v>
      </c>
      <c r="I10" s="8">
        <v>0</v>
      </c>
      <c r="O10" s="7">
        <v>0</v>
      </c>
      <c r="P10" s="7">
        <v>0</v>
      </c>
      <c r="Q10" s="7">
        <v>0</v>
      </c>
      <c r="R10" s="7">
        <v>0</v>
      </c>
      <c r="S10" s="7">
        <f t="shared" si="1"/>
        <v>0</v>
      </c>
    </row>
    <row r="11" spans="1:19" ht="12.75">
      <c r="A11" s="36" t="s">
        <v>14</v>
      </c>
      <c r="B11" s="6">
        <v>14557.36677646218</v>
      </c>
      <c r="C11" s="6">
        <v>0</v>
      </c>
      <c r="D11" s="6">
        <v>1.438204653991817</v>
      </c>
      <c r="E11" s="6">
        <v>0</v>
      </c>
      <c r="F11" s="6">
        <f t="shared" si="0"/>
        <v>14558.804981116173</v>
      </c>
      <c r="O11" s="7">
        <v>0</v>
      </c>
      <c r="P11" s="7">
        <v>0</v>
      </c>
      <c r="Q11" s="7">
        <v>0</v>
      </c>
      <c r="R11" s="7">
        <v>0</v>
      </c>
      <c r="S11" s="7">
        <f t="shared" si="1"/>
        <v>0</v>
      </c>
    </row>
    <row r="12" spans="1:19" ht="12.75">
      <c r="A12" s="36" t="s">
        <v>15</v>
      </c>
      <c r="B12" s="6">
        <v>0</v>
      </c>
      <c r="C12" s="6">
        <v>0</v>
      </c>
      <c r="D12" s="6">
        <v>0</v>
      </c>
      <c r="E12" s="6">
        <v>0</v>
      </c>
      <c r="F12" s="6">
        <f t="shared" si="0"/>
        <v>0</v>
      </c>
      <c r="H12" s="7" t="s">
        <v>16</v>
      </c>
      <c r="O12" s="7">
        <v>0</v>
      </c>
      <c r="P12" s="7">
        <v>0</v>
      </c>
      <c r="Q12" s="7">
        <v>0</v>
      </c>
      <c r="R12" s="7">
        <v>0</v>
      </c>
      <c r="S12" s="7">
        <f t="shared" si="1"/>
        <v>0</v>
      </c>
    </row>
    <row r="13" spans="1:19" ht="12.75">
      <c r="A13" s="36" t="s">
        <v>17</v>
      </c>
      <c r="B13" s="6">
        <v>0</v>
      </c>
      <c r="C13" s="6">
        <v>0</v>
      </c>
      <c r="D13" s="6">
        <v>0</v>
      </c>
      <c r="E13" s="6">
        <v>0</v>
      </c>
      <c r="F13" s="6">
        <f t="shared" si="0"/>
        <v>0</v>
      </c>
      <c r="H13" s="7" t="s">
        <v>18</v>
      </c>
      <c r="I13" s="8">
        <v>0</v>
      </c>
      <c r="O13" s="7">
        <v>0</v>
      </c>
      <c r="P13" s="7">
        <v>0</v>
      </c>
      <c r="Q13" s="7">
        <v>0</v>
      </c>
      <c r="R13" s="7">
        <v>0</v>
      </c>
      <c r="S13" s="7">
        <f t="shared" si="1"/>
        <v>0</v>
      </c>
    </row>
    <row r="14" spans="1:19" ht="12.75">
      <c r="A14" s="36" t="s">
        <v>19</v>
      </c>
      <c r="B14" s="6">
        <v>0</v>
      </c>
      <c r="C14" s="6">
        <v>0</v>
      </c>
      <c r="D14" s="6">
        <v>0</v>
      </c>
      <c r="E14" s="6">
        <v>0</v>
      </c>
      <c r="F14" s="6">
        <f t="shared" si="0"/>
        <v>0</v>
      </c>
      <c r="H14" s="7" t="s">
        <v>20</v>
      </c>
      <c r="I14" s="8">
        <v>0</v>
      </c>
      <c r="O14" s="7">
        <v>0</v>
      </c>
      <c r="P14" s="7">
        <v>0</v>
      </c>
      <c r="Q14" s="7">
        <v>0</v>
      </c>
      <c r="R14" s="7">
        <v>0</v>
      </c>
      <c r="S14" s="7">
        <f t="shared" si="1"/>
        <v>0</v>
      </c>
    </row>
    <row r="15" spans="1:19" ht="12.75">
      <c r="A15" s="36" t="s">
        <v>21</v>
      </c>
      <c r="B15" s="6">
        <v>22868.984377839304</v>
      </c>
      <c r="C15" s="6">
        <v>64.53032534411402</v>
      </c>
      <c r="D15" s="6">
        <v>0.4805449759668065</v>
      </c>
      <c r="E15" s="6">
        <v>0</v>
      </c>
      <c r="F15" s="6">
        <f t="shared" si="0"/>
        <v>22933.995248159383</v>
      </c>
      <c r="H15" s="7" t="s">
        <v>22</v>
      </c>
      <c r="I15" s="8">
        <v>368062.35</v>
      </c>
      <c r="O15" s="7">
        <v>0</v>
      </c>
      <c r="P15" s="7">
        <v>0</v>
      </c>
      <c r="Q15" s="7">
        <v>0</v>
      </c>
      <c r="R15" s="7">
        <v>0</v>
      </c>
      <c r="S15" s="7">
        <f t="shared" si="1"/>
        <v>0</v>
      </c>
    </row>
    <row r="16" spans="1:19" ht="12.75">
      <c r="A16" s="36" t="s">
        <v>23</v>
      </c>
      <c r="B16" s="6">
        <v>14156.099802518058</v>
      </c>
      <c r="C16" s="6">
        <v>0</v>
      </c>
      <c r="D16" s="6">
        <v>1.9599346264141424</v>
      </c>
      <c r="E16" s="6">
        <v>0</v>
      </c>
      <c r="F16" s="6">
        <f t="shared" si="0"/>
        <v>14158.059737144473</v>
      </c>
      <c r="O16" s="7">
        <v>0</v>
      </c>
      <c r="P16" s="7">
        <v>0</v>
      </c>
      <c r="Q16" s="7">
        <v>0</v>
      </c>
      <c r="R16" s="7">
        <v>0</v>
      </c>
      <c r="S16" s="7">
        <f t="shared" si="1"/>
        <v>0</v>
      </c>
    </row>
    <row r="17" spans="1:19" ht="12.75">
      <c r="A17" s="36" t="s">
        <v>24</v>
      </c>
      <c r="B17" s="6">
        <v>0</v>
      </c>
      <c r="C17" s="6">
        <v>0</v>
      </c>
      <c r="D17" s="6">
        <v>0</v>
      </c>
      <c r="E17" s="6">
        <v>0</v>
      </c>
      <c r="F17" s="6">
        <f t="shared" si="0"/>
        <v>0</v>
      </c>
      <c r="H17" s="7" t="s">
        <v>25</v>
      </c>
      <c r="O17" s="7">
        <v>0</v>
      </c>
      <c r="P17" s="7">
        <v>0</v>
      </c>
      <c r="Q17" s="7">
        <v>0</v>
      </c>
      <c r="R17" s="7">
        <v>0</v>
      </c>
      <c r="S17" s="7">
        <f t="shared" si="1"/>
        <v>0</v>
      </c>
    </row>
    <row r="18" spans="1:19" ht="12.75">
      <c r="A18" s="36" t="s">
        <v>26</v>
      </c>
      <c r="B18" s="6">
        <v>135.82951778848545</v>
      </c>
      <c r="C18" s="6">
        <v>0</v>
      </c>
      <c r="D18" s="6">
        <v>0</v>
      </c>
      <c r="E18" s="6">
        <v>0</v>
      </c>
      <c r="F18" s="6">
        <f t="shared" si="0"/>
        <v>135.82951778848545</v>
      </c>
      <c r="H18" s="7" t="s">
        <v>27</v>
      </c>
      <c r="I18" s="8">
        <v>0</v>
      </c>
      <c r="O18" s="7">
        <v>0</v>
      </c>
      <c r="P18" s="7">
        <v>0</v>
      </c>
      <c r="Q18" s="7">
        <v>0</v>
      </c>
      <c r="R18" s="7">
        <v>0</v>
      </c>
      <c r="S18" s="7">
        <f t="shared" si="1"/>
        <v>0</v>
      </c>
    </row>
    <row r="19" spans="1:19" ht="12.75">
      <c r="A19" s="36" t="s">
        <v>28</v>
      </c>
      <c r="B19" s="6">
        <v>2296.5785135301367</v>
      </c>
      <c r="C19" s="6">
        <v>0</v>
      </c>
      <c r="D19" s="6">
        <v>0</v>
      </c>
      <c r="E19" s="6">
        <v>0</v>
      </c>
      <c r="F19" s="6">
        <f t="shared" si="0"/>
        <v>2296.5785135301367</v>
      </c>
      <c r="H19" s="7" t="s">
        <v>29</v>
      </c>
      <c r="I19" s="8">
        <v>0</v>
      </c>
      <c r="O19" s="7">
        <v>0</v>
      </c>
      <c r="P19" s="7">
        <v>0</v>
      </c>
      <c r="Q19" s="7">
        <v>0</v>
      </c>
      <c r="R19" s="7">
        <v>0</v>
      </c>
      <c r="S19" s="7">
        <f t="shared" si="1"/>
        <v>0</v>
      </c>
    </row>
    <row r="20" spans="1:19" ht="12.75">
      <c r="A20" s="36" t="s">
        <v>30</v>
      </c>
      <c r="B20" s="6">
        <v>2003.4516300820228</v>
      </c>
      <c r="C20" s="6">
        <v>0</v>
      </c>
      <c r="D20" s="6">
        <v>0.2745897764862039</v>
      </c>
      <c r="E20" s="6">
        <v>0</v>
      </c>
      <c r="F20" s="6">
        <f t="shared" si="0"/>
        <v>2003.726219858509</v>
      </c>
      <c r="H20" s="7" t="s">
        <v>31</v>
      </c>
      <c r="I20" s="8" t="s">
        <v>0</v>
      </c>
      <c r="O20" s="7">
        <v>0</v>
      </c>
      <c r="P20" s="7">
        <v>0</v>
      </c>
      <c r="Q20" s="7">
        <v>0</v>
      </c>
      <c r="R20" s="7">
        <v>0</v>
      </c>
      <c r="S20" s="7">
        <f t="shared" si="1"/>
        <v>0</v>
      </c>
    </row>
    <row r="21" spans="1:19" ht="12.75">
      <c r="A21" s="36" t="s">
        <v>32</v>
      </c>
      <c r="B21" s="6">
        <v>344.8721089948779</v>
      </c>
      <c r="C21" s="6">
        <v>0</v>
      </c>
      <c r="D21" s="6">
        <v>0</v>
      </c>
      <c r="E21" s="6">
        <v>0</v>
      </c>
      <c r="F21" s="6">
        <f t="shared" si="0"/>
        <v>344.8721089948779</v>
      </c>
      <c r="H21" s="7" t="s">
        <v>33</v>
      </c>
      <c r="I21" s="8">
        <v>0</v>
      </c>
      <c r="O21" s="7">
        <v>0</v>
      </c>
      <c r="P21" s="7">
        <v>0</v>
      </c>
      <c r="Q21" s="7">
        <v>0</v>
      </c>
      <c r="R21" s="7">
        <v>0</v>
      </c>
      <c r="S21" s="7">
        <f t="shared" si="1"/>
        <v>0</v>
      </c>
    </row>
    <row r="22" spans="1:19" ht="12.75">
      <c r="A22" s="36" t="s">
        <v>34</v>
      </c>
      <c r="B22" s="6">
        <v>8732.285787809808</v>
      </c>
      <c r="C22" s="6">
        <v>0</v>
      </c>
      <c r="D22" s="6">
        <v>1.2632070157887096</v>
      </c>
      <c r="E22" s="6">
        <v>0</v>
      </c>
      <c r="F22" s="6">
        <f t="shared" si="0"/>
        <v>8733.548994825596</v>
      </c>
      <c r="H22" s="7" t="s">
        <v>35</v>
      </c>
      <c r="I22" s="8" t="s">
        <v>0</v>
      </c>
      <c r="O22" s="7">
        <v>0</v>
      </c>
      <c r="P22" s="7">
        <v>0</v>
      </c>
      <c r="Q22" s="7">
        <v>0</v>
      </c>
      <c r="R22" s="7">
        <v>0</v>
      </c>
      <c r="S22" s="7">
        <f t="shared" si="1"/>
        <v>0</v>
      </c>
    </row>
    <row r="23" spans="1:19" ht="12.75">
      <c r="A23" s="36" t="s">
        <v>36</v>
      </c>
      <c r="B23" s="6">
        <v>2353.414978420354</v>
      </c>
      <c r="C23" s="6">
        <v>0</v>
      </c>
      <c r="D23" s="6">
        <v>0</v>
      </c>
      <c r="E23" s="6">
        <v>0</v>
      </c>
      <c r="F23" s="6">
        <f t="shared" si="0"/>
        <v>2353.414978420354</v>
      </c>
      <c r="H23" s="7" t="s">
        <v>37</v>
      </c>
      <c r="I23" s="8">
        <v>0</v>
      </c>
      <c r="O23" s="7">
        <v>0</v>
      </c>
      <c r="P23" s="7">
        <v>0</v>
      </c>
      <c r="Q23" s="7">
        <v>0</v>
      </c>
      <c r="R23" s="7">
        <v>0</v>
      </c>
      <c r="S23" s="7">
        <f t="shared" si="1"/>
        <v>0</v>
      </c>
    </row>
    <row r="24" spans="1:19" ht="12.75">
      <c r="A24" s="36" t="s">
        <v>38</v>
      </c>
      <c r="B24" s="6">
        <v>9211.089294531503</v>
      </c>
      <c r="C24" s="6">
        <v>0</v>
      </c>
      <c r="D24" s="6">
        <v>6.051316817637917</v>
      </c>
      <c r="E24" s="6">
        <v>0</v>
      </c>
      <c r="F24" s="6">
        <f t="shared" si="0"/>
        <v>9217.140611349141</v>
      </c>
      <c r="O24" s="7">
        <v>0</v>
      </c>
      <c r="P24" s="7">
        <v>0</v>
      </c>
      <c r="Q24" s="7">
        <v>0</v>
      </c>
      <c r="R24" s="7">
        <v>0</v>
      </c>
      <c r="S24" s="7">
        <f t="shared" si="1"/>
        <v>0</v>
      </c>
    </row>
    <row r="25" spans="1:19" ht="12.75">
      <c r="A25" s="36" t="s">
        <v>39</v>
      </c>
      <c r="B25" s="6">
        <v>0</v>
      </c>
      <c r="C25" s="6">
        <v>0</v>
      </c>
      <c r="D25" s="6">
        <v>0</v>
      </c>
      <c r="E25" s="6">
        <v>0</v>
      </c>
      <c r="F25" s="6">
        <f t="shared" si="0"/>
        <v>0</v>
      </c>
      <c r="H25" s="7" t="s">
        <v>40</v>
      </c>
      <c r="I25" s="8">
        <f>SUM(I10:I15)-SUM(I18:I23)</f>
        <v>368062.35</v>
      </c>
      <c r="O25" s="7">
        <v>0</v>
      </c>
      <c r="P25" s="7">
        <v>0</v>
      </c>
      <c r="Q25" s="7">
        <v>0</v>
      </c>
      <c r="R25" s="7">
        <v>0</v>
      </c>
      <c r="S25" s="7">
        <f t="shared" si="1"/>
        <v>0</v>
      </c>
    </row>
    <row r="26" spans="1:19" ht="12.75">
      <c r="A26" s="36" t="s">
        <v>41</v>
      </c>
      <c r="B26" s="6">
        <v>0</v>
      </c>
      <c r="C26" s="6">
        <v>0</v>
      </c>
      <c r="D26" s="6">
        <v>0</v>
      </c>
      <c r="E26" s="6">
        <v>0</v>
      </c>
      <c r="F26" s="6">
        <f t="shared" si="0"/>
        <v>0</v>
      </c>
      <c r="H26" s="7" t="s">
        <v>42</v>
      </c>
      <c r="I26" s="8">
        <f>+F60</f>
        <v>368062.35000000003</v>
      </c>
      <c r="O26" s="7">
        <v>0</v>
      </c>
      <c r="P26" s="7">
        <v>0</v>
      </c>
      <c r="Q26" s="7">
        <v>0</v>
      </c>
      <c r="R26" s="7">
        <v>0</v>
      </c>
      <c r="S26" s="7">
        <f t="shared" si="1"/>
        <v>0</v>
      </c>
    </row>
    <row r="27" spans="1:19" ht="12.75">
      <c r="A27" s="36" t="s">
        <v>43</v>
      </c>
      <c r="B27" s="6">
        <v>0</v>
      </c>
      <c r="C27" s="6">
        <v>0</v>
      </c>
      <c r="D27" s="6">
        <v>0</v>
      </c>
      <c r="E27" s="6">
        <v>0</v>
      </c>
      <c r="F27" s="6">
        <f t="shared" si="0"/>
        <v>0</v>
      </c>
      <c r="O27" s="7">
        <v>0</v>
      </c>
      <c r="P27" s="7">
        <v>0</v>
      </c>
      <c r="Q27" s="7">
        <v>0</v>
      </c>
      <c r="R27" s="7">
        <v>0</v>
      </c>
      <c r="S27" s="7">
        <f t="shared" si="1"/>
        <v>0</v>
      </c>
    </row>
    <row r="28" spans="1:19" ht="12.75">
      <c r="A28" s="36" t="s">
        <v>44</v>
      </c>
      <c r="B28" s="6">
        <v>567.7876115187886</v>
      </c>
      <c r="C28" s="6">
        <v>0</v>
      </c>
      <c r="D28" s="6">
        <v>0.5770373833845903</v>
      </c>
      <c r="E28" s="6">
        <v>0</v>
      </c>
      <c r="F28" s="6">
        <f t="shared" si="0"/>
        <v>568.3646489021731</v>
      </c>
      <c r="O28" s="7">
        <v>0</v>
      </c>
      <c r="P28" s="7">
        <v>0</v>
      </c>
      <c r="Q28" s="7">
        <v>0</v>
      </c>
      <c r="R28" s="7">
        <v>0</v>
      </c>
      <c r="S28" s="7">
        <f t="shared" si="1"/>
        <v>0</v>
      </c>
    </row>
    <row r="29" spans="1:19" ht="12.75">
      <c r="A29" s="36" t="s">
        <v>45</v>
      </c>
      <c r="B29" s="6">
        <v>193.62931259209628</v>
      </c>
      <c r="C29" s="6">
        <v>0</v>
      </c>
      <c r="D29" s="6">
        <v>0</v>
      </c>
      <c r="E29" s="6">
        <v>0</v>
      </c>
      <c r="F29" s="6">
        <f t="shared" si="0"/>
        <v>193.62931259209628</v>
      </c>
      <c r="O29" s="7">
        <v>0</v>
      </c>
      <c r="P29" s="7">
        <v>0</v>
      </c>
      <c r="Q29" s="7">
        <v>0</v>
      </c>
      <c r="R29" s="7">
        <v>0</v>
      </c>
      <c r="S29" s="7">
        <f t="shared" si="1"/>
        <v>0</v>
      </c>
    </row>
    <row r="30" spans="1:19" ht="12.75">
      <c r="A30" s="36" t="s">
        <v>46</v>
      </c>
      <c r="B30" s="6">
        <v>2311.0284622310396</v>
      </c>
      <c r="C30" s="6">
        <v>0</v>
      </c>
      <c r="D30" s="6">
        <v>0</v>
      </c>
      <c r="E30" s="6">
        <v>0</v>
      </c>
      <c r="F30" s="6">
        <f t="shared" si="0"/>
        <v>2311.0284622310396</v>
      </c>
      <c r="O30" s="7">
        <v>0</v>
      </c>
      <c r="P30" s="7">
        <v>0</v>
      </c>
      <c r="Q30" s="7">
        <v>0</v>
      </c>
      <c r="R30" s="7">
        <v>0</v>
      </c>
      <c r="S30" s="7">
        <f t="shared" si="1"/>
        <v>0</v>
      </c>
    </row>
    <row r="31" spans="1:19" ht="12.75">
      <c r="A31" s="36" t="s">
        <v>47</v>
      </c>
      <c r="B31" s="6">
        <v>10634.952580398758</v>
      </c>
      <c r="C31" s="6">
        <v>2.7734277939050065</v>
      </c>
      <c r="D31" s="6">
        <v>3.216215152090336</v>
      </c>
      <c r="E31" s="6">
        <v>0</v>
      </c>
      <c r="F31" s="6">
        <f t="shared" si="0"/>
        <v>10640.942223344753</v>
      </c>
      <c r="O31" s="7">
        <v>0</v>
      </c>
      <c r="P31" s="7">
        <v>0</v>
      </c>
      <c r="Q31" s="7">
        <v>0</v>
      </c>
      <c r="R31" s="7">
        <v>0</v>
      </c>
      <c r="S31" s="7">
        <f t="shared" si="1"/>
        <v>0</v>
      </c>
    </row>
    <row r="32" spans="1:19" ht="12.75">
      <c r="A32" s="36" t="s">
        <v>48</v>
      </c>
      <c r="B32" s="6">
        <v>96.33299133935137</v>
      </c>
      <c r="C32" s="6">
        <v>0</v>
      </c>
      <c r="D32" s="6">
        <v>0</v>
      </c>
      <c r="E32" s="6">
        <v>0</v>
      </c>
      <c r="F32" s="6">
        <f t="shared" si="0"/>
        <v>96.33299133935137</v>
      </c>
      <c r="O32" s="7">
        <v>0</v>
      </c>
      <c r="P32" s="7">
        <v>0</v>
      </c>
      <c r="Q32" s="7">
        <v>0</v>
      </c>
      <c r="R32" s="7">
        <v>0</v>
      </c>
      <c r="S32" s="7">
        <f t="shared" si="1"/>
        <v>0</v>
      </c>
    </row>
    <row r="33" spans="1:19" ht="12.75">
      <c r="A33" s="36" t="s">
        <v>49</v>
      </c>
      <c r="B33" s="6">
        <v>422.90183197975256</v>
      </c>
      <c r="C33" s="6">
        <v>0</v>
      </c>
      <c r="D33" s="6">
        <v>0</v>
      </c>
      <c r="E33" s="6">
        <v>0</v>
      </c>
      <c r="F33" s="6">
        <f t="shared" si="0"/>
        <v>422.90183197975256</v>
      </c>
      <c r="O33" s="7">
        <v>0</v>
      </c>
      <c r="P33" s="7">
        <v>0</v>
      </c>
      <c r="Q33" s="7">
        <v>0</v>
      </c>
      <c r="R33" s="7">
        <v>0</v>
      </c>
      <c r="S33" s="7">
        <f t="shared" si="1"/>
        <v>0</v>
      </c>
    </row>
    <row r="34" spans="1:19" ht="12.75">
      <c r="A34" s="36" t="s">
        <v>50</v>
      </c>
      <c r="B34" s="6">
        <v>14995.97624836381</v>
      </c>
      <c r="C34" s="6">
        <v>0</v>
      </c>
      <c r="D34" s="6">
        <v>4.99716299998522</v>
      </c>
      <c r="E34" s="6">
        <v>0</v>
      </c>
      <c r="F34" s="6">
        <f t="shared" si="0"/>
        <v>15000.973411363795</v>
      </c>
      <c r="O34" s="7">
        <v>0</v>
      </c>
      <c r="P34" s="7">
        <v>0</v>
      </c>
      <c r="Q34" s="7">
        <v>0</v>
      </c>
      <c r="R34" s="7">
        <v>0</v>
      </c>
      <c r="S34" s="7">
        <f t="shared" si="1"/>
        <v>0</v>
      </c>
    </row>
    <row r="35" spans="1:19" ht="12.75">
      <c r="A35" s="36" t="s">
        <v>51</v>
      </c>
      <c r="B35" s="6">
        <v>0</v>
      </c>
      <c r="C35" s="6">
        <v>0</v>
      </c>
      <c r="D35" s="6">
        <v>0</v>
      </c>
      <c r="E35" s="6">
        <v>0</v>
      </c>
      <c r="F35" s="6">
        <f t="shared" si="0"/>
        <v>0</v>
      </c>
      <c r="O35" s="7">
        <v>0</v>
      </c>
      <c r="P35" s="7">
        <v>0</v>
      </c>
      <c r="Q35" s="7">
        <v>0</v>
      </c>
      <c r="R35" s="7">
        <v>0</v>
      </c>
      <c r="S35" s="7">
        <f t="shared" si="1"/>
        <v>0</v>
      </c>
    </row>
    <row r="36" spans="1:19" ht="12.75">
      <c r="A36" s="36" t="s">
        <v>52</v>
      </c>
      <c r="B36" s="6">
        <v>0</v>
      </c>
      <c r="C36" s="6">
        <v>0</v>
      </c>
      <c r="D36" s="6">
        <v>0</v>
      </c>
      <c r="E36" s="6">
        <v>0</v>
      </c>
      <c r="F36" s="6">
        <f t="shared" si="0"/>
        <v>0</v>
      </c>
      <c r="O36" s="7">
        <v>0</v>
      </c>
      <c r="P36" s="7">
        <v>0</v>
      </c>
      <c r="Q36" s="7">
        <v>0</v>
      </c>
      <c r="R36" s="7">
        <v>0</v>
      </c>
      <c r="S36" s="7">
        <f t="shared" si="1"/>
        <v>0</v>
      </c>
    </row>
    <row r="37" spans="1:19" ht="12.75">
      <c r="A37" s="36" t="s">
        <v>53</v>
      </c>
      <c r="B37" s="6">
        <v>2915.0363179287724</v>
      </c>
      <c r="C37" s="6">
        <v>0</v>
      </c>
      <c r="D37" s="6">
        <v>0</v>
      </c>
      <c r="E37" s="6">
        <v>0</v>
      </c>
      <c r="F37" s="6">
        <f t="shared" si="0"/>
        <v>2915.0363179287724</v>
      </c>
      <c r="O37" s="7">
        <v>0</v>
      </c>
      <c r="P37" s="7">
        <v>0</v>
      </c>
      <c r="Q37" s="7">
        <v>0</v>
      </c>
      <c r="R37" s="7">
        <v>0</v>
      </c>
      <c r="S37" s="7">
        <f t="shared" si="1"/>
        <v>0</v>
      </c>
    </row>
    <row r="38" spans="1:19" ht="12.75">
      <c r="A38" s="36" t="s">
        <v>54</v>
      </c>
      <c r="B38" s="6">
        <v>0</v>
      </c>
      <c r="C38" s="6">
        <v>0</v>
      </c>
      <c r="D38" s="6">
        <v>0</v>
      </c>
      <c r="E38" s="6">
        <v>0</v>
      </c>
      <c r="F38" s="6">
        <f t="shared" si="0"/>
        <v>0</v>
      </c>
      <c r="O38" s="7">
        <v>0</v>
      </c>
      <c r="P38" s="7">
        <v>0</v>
      </c>
      <c r="Q38" s="7">
        <v>0</v>
      </c>
      <c r="R38" s="7">
        <v>0</v>
      </c>
      <c r="S38" s="7">
        <f t="shared" si="1"/>
        <v>0</v>
      </c>
    </row>
    <row r="39" spans="1:19" ht="12.75">
      <c r="A39" s="36" t="s">
        <v>55</v>
      </c>
      <c r="B39" s="6">
        <v>9569.297146917213</v>
      </c>
      <c r="C39" s="6">
        <v>0</v>
      </c>
      <c r="D39" s="6">
        <v>0.42221273395061154</v>
      </c>
      <c r="E39" s="6">
        <v>0</v>
      </c>
      <c r="F39" s="6">
        <f t="shared" si="0"/>
        <v>9569.719359651164</v>
      </c>
      <c r="O39" s="7">
        <v>0</v>
      </c>
      <c r="P39" s="7">
        <v>0</v>
      </c>
      <c r="Q39" s="7">
        <v>0</v>
      </c>
      <c r="R39" s="7">
        <v>0</v>
      </c>
      <c r="S39" s="7">
        <f t="shared" si="1"/>
        <v>0</v>
      </c>
    </row>
    <row r="40" spans="1:19" ht="12.75">
      <c r="A40" s="36" t="s">
        <v>56</v>
      </c>
      <c r="B40" s="6">
        <v>33.71654696877298</v>
      </c>
      <c r="C40" s="6">
        <v>0</v>
      </c>
      <c r="D40" s="6">
        <v>0</v>
      </c>
      <c r="E40" s="6">
        <v>0</v>
      </c>
      <c r="F40" s="6">
        <f t="shared" si="0"/>
        <v>33.71654696877298</v>
      </c>
      <c r="O40" s="7">
        <v>0</v>
      </c>
      <c r="P40" s="7">
        <v>0</v>
      </c>
      <c r="Q40" s="7">
        <v>0</v>
      </c>
      <c r="R40" s="7">
        <v>0</v>
      </c>
      <c r="S40" s="7">
        <f t="shared" si="1"/>
        <v>0</v>
      </c>
    </row>
    <row r="41" spans="1:19" ht="12.75">
      <c r="A41" s="36" t="s">
        <v>57</v>
      </c>
      <c r="B41" s="6">
        <v>3346.6081191290664</v>
      </c>
      <c r="C41" s="6">
        <v>0</v>
      </c>
      <c r="D41" s="6">
        <v>0</v>
      </c>
      <c r="E41" s="6">
        <v>0</v>
      </c>
      <c r="F41" s="6">
        <f t="shared" si="0"/>
        <v>3346.6081191290664</v>
      </c>
      <c r="O41" s="7">
        <v>0</v>
      </c>
      <c r="P41" s="7">
        <v>0</v>
      </c>
      <c r="Q41" s="7">
        <v>0</v>
      </c>
      <c r="R41" s="7">
        <v>0</v>
      </c>
      <c r="S41" s="7">
        <f t="shared" si="1"/>
        <v>0</v>
      </c>
    </row>
    <row r="42" spans="1:19" ht="12.75">
      <c r="A42" s="36" t="s">
        <v>58</v>
      </c>
      <c r="B42" s="6">
        <v>39952.783837510346</v>
      </c>
      <c r="C42" s="6">
        <v>1026.2112360410915</v>
      </c>
      <c r="D42" s="6">
        <v>187.94544540697595</v>
      </c>
      <c r="E42" s="6">
        <v>0</v>
      </c>
      <c r="F42" s="6">
        <f t="shared" si="0"/>
        <v>41166.940518958414</v>
      </c>
      <c r="O42" s="7">
        <v>0</v>
      </c>
      <c r="P42" s="7">
        <v>0</v>
      </c>
      <c r="Q42" s="7">
        <v>0</v>
      </c>
      <c r="R42" s="7">
        <v>0</v>
      </c>
      <c r="S42" s="7">
        <f t="shared" si="1"/>
        <v>0</v>
      </c>
    </row>
    <row r="43" spans="1:19" ht="12.75">
      <c r="A43" s="36" t="s">
        <v>59</v>
      </c>
      <c r="B43" s="6">
        <v>631.563518784585</v>
      </c>
      <c r="C43" s="6">
        <v>0</v>
      </c>
      <c r="D43" s="6">
        <v>0.3809044015598845</v>
      </c>
      <c r="E43" s="6">
        <v>0</v>
      </c>
      <c r="F43" s="6">
        <f t="shared" si="0"/>
        <v>631.9444231861448</v>
      </c>
      <c r="O43" s="7">
        <v>0</v>
      </c>
      <c r="P43" s="7">
        <v>0</v>
      </c>
      <c r="Q43" s="7">
        <v>0</v>
      </c>
      <c r="R43" s="7">
        <v>0</v>
      </c>
      <c r="S43" s="7">
        <f t="shared" si="1"/>
        <v>0</v>
      </c>
    </row>
    <row r="44" spans="1:19" ht="12.75">
      <c r="A44" s="36" t="s">
        <v>60</v>
      </c>
      <c r="B44" s="6">
        <v>0</v>
      </c>
      <c r="C44" s="6">
        <v>0</v>
      </c>
      <c r="D44" s="6">
        <v>0</v>
      </c>
      <c r="E44" s="6">
        <v>0</v>
      </c>
      <c r="F44" s="6">
        <f t="shared" si="0"/>
        <v>0</v>
      </c>
      <c r="O44" s="7">
        <v>0</v>
      </c>
      <c r="P44" s="7">
        <v>0</v>
      </c>
      <c r="Q44" s="7">
        <v>0</v>
      </c>
      <c r="R44" s="7">
        <v>0</v>
      </c>
      <c r="S44" s="7">
        <f t="shared" si="1"/>
        <v>0</v>
      </c>
    </row>
    <row r="45" spans="1:19" ht="12.75">
      <c r="A45" s="36" t="s">
        <v>61</v>
      </c>
      <c r="B45" s="6">
        <v>0</v>
      </c>
      <c r="C45" s="6">
        <v>0</v>
      </c>
      <c r="D45" s="6">
        <v>0</v>
      </c>
      <c r="E45" s="6">
        <v>0</v>
      </c>
      <c r="F45" s="6">
        <f t="shared" si="0"/>
        <v>0</v>
      </c>
      <c r="O45" s="7">
        <v>0</v>
      </c>
      <c r="P45" s="7">
        <v>0</v>
      </c>
      <c r="Q45" s="7">
        <v>0</v>
      </c>
      <c r="R45" s="7">
        <v>0</v>
      </c>
      <c r="S45" s="7">
        <f t="shared" si="1"/>
        <v>0</v>
      </c>
    </row>
    <row r="46" spans="1:19" ht="12.75">
      <c r="A46" s="36" t="s">
        <v>62</v>
      </c>
      <c r="B46" s="6">
        <v>0</v>
      </c>
      <c r="C46" s="6">
        <v>0</v>
      </c>
      <c r="D46" s="6">
        <v>0</v>
      </c>
      <c r="E46" s="6">
        <v>0</v>
      </c>
      <c r="F46" s="6">
        <f t="shared" si="0"/>
        <v>0</v>
      </c>
      <c r="O46" s="7">
        <v>0</v>
      </c>
      <c r="P46" s="7">
        <v>0</v>
      </c>
      <c r="Q46" s="7">
        <v>0</v>
      </c>
      <c r="R46" s="7">
        <v>0</v>
      </c>
      <c r="S46" s="7">
        <f t="shared" si="1"/>
        <v>0</v>
      </c>
    </row>
    <row r="47" spans="1:19" ht="12.75">
      <c r="A47" s="36" t="s">
        <v>63</v>
      </c>
      <c r="B47" s="6">
        <v>3394.7746147987423</v>
      </c>
      <c r="C47" s="6">
        <v>0</v>
      </c>
      <c r="D47" s="6">
        <v>0</v>
      </c>
      <c r="E47" s="6">
        <v>0</v>
      </c>
      <c r="F47" s="6">
        <f t="shared" si="0"/>
        <v>3394.7746147987423</v>
      </c>
      <c r="O47" s="7">
        <v>0</v>
      </c>
      <c r="P47" s="7">
        <v>0</v>
      </c>
      <c r="Q47" s="7">
        <v>0</v>
      </c>
      <c r="R47" s="7">
        <v>0</v>
      </c>
      <c r="S47" s="7">
        <f t="shared" si="1"/>
        <v>0</v>
      </c>
    </row>
    <row r="48" spans="1:19" ht="12.75">
      <c r="A48" s="36" t="s">
        <v>64</v>
      </c>
      <c r="B48" s="6">
        <v>95.36966142595786</v>
      </c>
      <c r="C48" s="6">
        <v>0</v>
      </c>
      <c r="D48" s="6">
        <v>0</v>
      </c>
      <c r="E48" s="6">
        <v>0</v>
      </c>
      <c r="F48" s="6">
        <f t="shared" si="0"/>
        <v>95.36966142595786</v>
      </c>
      <c r="O48" s="7">
        <v>0</v>
      </c>
      <c r="P48" s="7">
        <v>0</v>
      </c>
      <c r="Q48" s="7">
        <v>0</v>
      </c>
      <c r="R48" s="7">
        <v>0</v>
      </c>
      <c r="S48" s="7">
        <f t="shared" si="1"/>
        <v>0</v>
      </c>
    </row>
    <row r="49" spans="1:19" ht="12.75">
      <c r="A49" s="36" t="s">
        <v>65</v>
      </c>
      <c r="B49" s="6">
        <v>13166.085937881495</v>
      </c>
      <c r="C49" s="6">
        <v>0.2574409437904362</v>
      </c>
      <c r="D49" s="6">
        <v>3.339867177441259</v>
      </c>
      <c r="E49" s="6">
        <v>0</v>
      </c>
      <c r="F49" s="6">
        <f t="shared" si="0"/>
        <v>13169.683246002727</v>
      </c>
      <c r="O49" s="7">
        <v>0</v>
      </c>
      <c r="P49" s="7">
        <v>0</v>
      </c>
      <c r="Q49" s="7">
        <v>0</v>
      </c>
      <c r="R49" s="7">
        <v>0</v>
      </c>
      <c r="S49" s="7">
        <f t="shared" si="1"/>
        <v>0</v>
      </c>
    </row>
    <row r="50" spans="1:19" ht="12.75">
      <c r="A50" s="36" t="s">
        <v>66</v>
      </c>
      <c r="B50" s="6">
        <v>125034.74514520091</v>
      </c>
      <c r="C50" s="6">
        <v>278.9754921836466</v>
      </c>
      <c r="D50" s="6">
        <v>146.51396333307443</v>
      </c>
      <c r="E50" s="6">
        <v>0</v>
      </c>
      <c r="F50" s="6">
        <f t="shared" si="0"/>
        <v>125460.23460071762</v>
      </c>
      <c r="O50" s="7">
        <v>0</v>
      </c>
      <c r="P50" s="7">
        <v>0</v>
      </c>
      <c r="Q50" s="7">
        <v>0</v>
      </c>
      <c r="R50" s="7">
        <v>0</v>
      </c>
      <c r="S50" s="7">
        <f t="shared" si="1"/>
        <v>0</v>
      </c>
    </row>
    <row r="51" spans="1:19" ht="12.75">
      <c r="A51" s="36" t="s">
        <v>67</v>
      </c>
      <c r="B51" s="6">
        <v>536.5747617601871</v>
      </c>
      <c r="C51" s="6">
        <v>0</v>
      </c>
      <c r="D51" s="6">
        <v>0</v>
      </c>
      <c r="E51" s="6">
        <v>0</v>
      </c>
      <c r="F51" s="6">
        <f t="shared" si="0"/>
        <v>536.5747617601871</v>
      </c>
      <c r="O51" s="7">
        <v>0</v>
      </c>
      <c r="P51" s="7">
        <v>0</v>
      </c>
      <c r="Q51" s="7">
        <v>0</v>
      </c>
      <c r="R51" s="7">
        <v>0</v>
      </c>
      <c r="S51" s="7">
        <f t="shared" si="1"/>
        <v>0</v>
      </c>
    </row>
    <row r="52" spans="1:19" ht="12.75">
      <c r="A52" s="36" t="s">
        <v>68</v>
      </c>
      <c r="B52" s="6">
        <v>0</v>
      </c>
      <c r="C52" s="6">
        <v>0</v>
      </c>
      <c r="D52" s="6">
        <v>0</v>
      </c>
      <c r="E52" s="6">
        <v>0</v>
      </c>
      <c r="F52" s="6">
        <f t="shared" si="0"/>
        <v>0</v>
      </c>
      <c r="O52" s="7">
        <v>0</v>
      </c>
      <c r="P52" s="7">
        <v>0</v>
      </c>
      <c r="Q52" s="7">
        <v>0</v>
      </c>
      <c r="R52" s="7">
        <v>0</v>
      </c>
      <c r="S52" s="7">
        <f t="shared" si="1"/>
        <v>0</v>
      </c>
    </row>
    <row r="53" spans="1:19" ht="12.75">
      <c r="A53" s="36" t="s">
        <v>69</v>
      </c>
      <c r="B53" s="6">
        <v>1779.0662399283244</v>
      </c>
      <c r="C53" s="6">
        <v>4.057429763069424</v>
      </c>
      <c r="D53" s="6">
        <v>0</v>
      </c>
      <c r="E53" s="6">
        <v>0</v>
      </c>
      <c r="F53" s="6">
        <f t="shared" si="0"/>
        <v>1783.1236696913938</v>
      </c>
      <c r="O53" s="7">
        <v>0</v>
      </c>
      <c r="P53" s="7">
        <v>0</v>
      </c>
      <c r="Q53" s="7">
        <v>0</v>
      </c>
      <c r="R53" s="7">
        <v>0</v>
      </c>
      <c r="S53" s="7">
        <f t="shared" si="1"/>
        <v>0</v>
      </c>
    </row>
    <row r="54" spans="1:19" ht="12.75">
      <c r="A54" s="36" t="s">
        <v>70</v>
      </c>
      <c r="B54" s="6">
        <v>642.5410522334736</v>
      </c>
      <c r="C54" s="6">
        <v>0</v>
      </c>
      <c r="D54" s="6">
        <v>0</v>
      </c>
      <c r="E54" s="6">
        <v>0</v>
      </c>
      <c r="F54" s="6">
        <f>SUM(B54:E54)</f>
        <v>642.5410522334736</v>
      </c>
      <c r="O54" s="7">
        <v>0</v>
      </c>
      <c r="P54" s="7">
        <v>0</v>
      </c>
      <c r="Q54" s="7">
        <v>0</v>
      </c>
      <c r="R54" s="7">
        <v>0</v>
      </c>
      <c r="S54" s="7">
        <f t="shared" si="1"/>
        <v>0</v>
      </c>
    </row>
    <row r="55" spans="1:19" ht="12.75">
      <c r="A55" s="36" t="s">
        <v>71</v>
      </c>
      <c r="B55" s="6">
        <v>147.3894767492076</v>
      </c>
      <c r="C55" s="6">
        <v>0</v>
      </c>
      <c r="D55" s="6">
        <v>0</v>
      </c>
      <c r="E55" s="6">
        <v>0</v>
      </c>
      <c r="F55" s="6">
        <f>SUM(B55:E55)</f>
        <v>147.3894767492076</v>
      </c>
      <c r="O55" s="7">
        <v>0</v>
      </c>
      <c r="P55" s="7">
        <v>0</v>
      </c>
      <c r="Q55" s="7">
        <v>0</v>
      </c>
      <c r="R55" s="7">
        <v>0</v>
      </c>
      <c r="S55" s="7">
        <f t="shared" si="1"/>
        <v>0</v>
      </c>
    </row>
    <row r="56" spans="1:19" ht="12.75">
      <c r="A56" s="36" t="s">
        <v>72</v>
      </c>
      <c r="B56" s="6">
        <v>180.14269380458703</v>
      </c>
      <c r="C56" s="6">
        <v>0</v>
      </c>
      <c r="D56" s="6">
        <v>0</v>
      </c>
      <c r="E56" s="6">
        <v>0</v>
      </c>
      <c r="F56" s="6">
        <f>SUM(B56:E56)</f>
        <v>180.14269380458703</v>
      </c>
      <c r="O56" s="7">
        <v>0</v>
      </c>
      <c r="P56" s="7">
        <v>0</v>
      </c>
      <c r="Q56" s="7">
        <v>0</v>
      </c>
      <c r="R56" s="7">
        <v>0</v>
      </c>
      <c r="S56" s="7">
        <f t="shared" si="1"/>
        <v>0</v>
      </c>
    </row>
    <row r="57" spans="1:19" ht="12.75">
      <c r="A57" s="36" t="s">
        <v>73</v>
      </c>
      <c r="B57" s="6">
        <v>127.1595485679438</v>
      </c>
      <c r="C57" s="6">
        <v>0</v>
      </c>
      <c r="D57" s="6">
        <v>0</v>
      </c>
      <c r="E57" s="6">
        <v>0</v>
      </c>
      <c r="F57" s="6">
        <f>SUM(B57:E57)</f>
        <v>127.1595485679438</v>
      </c>
      <c r="O57" s="7">
        <v>0</v>
      </c>
      <c r="P57" s="7">
        <v>0</v>
      </c>
      <c r="Q57" s="7">
        <v>0</v>
      </c>
      <c r="R57" s="7">
        <v>0</v>
      </c>
      <c r="S57" s="7">
        <f t="shared" si="1"/>
        <v>0</v>
      </c>
    </row>
    <row r="58" spans="1:19" ht="12.75">
      <c r="A58" s="36" t="s">
        <v>74</v>
      </c>
      <c r="B58" s="6">
        <v>0</v>
      </c>
      <c r="C58" s="6">
        <v>0</v>
      </c>
      <c r="D58" s="6">
        <v>0</v>
      </c>
      <c r="E58" s="6">
        <v>0</v>
      </c>
      <c r="F58" s="6">
        <f>SUM(B58:E58)</f>
        <v>0</v>
      </c>
      <c r="O58" s="7">
        <v>0</v>
      </c>
      <c r="P58" s="7">
        <v>0</v>
      </c>
      <c r="Q58" s="7">
        <v>0</v>
      </c>
      <c r="R58" s="7">
        <v>0</v>
      </c>
      <c r="S58" s="7">
        <f t="shared" si="1"/>
        <v>0</v>
      </c>
    </row>
    <row r="59" spans="1:6" ht="12.75">
      <c r="A59" s="36" t="s">
        <v>0</v>
      </c>
      <c r="B59" s="6"/>
      <c r="C59" s="6"/>
      <c r="D59" s="6"/>
      <c r="E59" s="6"/>
      <c r="F59" s="6"/>
    </row>
    <row r="60" spans="1:19" ht="12.75">
      <c r="A60" s="36" t="s">
        <v>6</v>
      </c>
      <c r="B60" s="6">
        <f>SUM(B6:B58)</f>
        <v>366288.10198825423</v>
      </c>
      <c r="C60" s="6">
        <f>SUM(C6:C58)</f>
        <v>1379.0706569264992</v>
      </c>
      <c r="D60" s="6">
        <f>SUM(D6:D58)</f>
        <v>395.17735481929736</v>
      </c>
      <c r="E60" s="6">
        <f>SUM(E6:E58)</f>
        <v>0</v>
      </c>
      <c r="F60" s="6">
        <f>SUM(F6:F58)</f>
        <v>368062.35000000003</v>
      </c>
      <c r="O60" s="7">
        <f>SUM(O6:O58)</f>
        <v>0</v>
      </c>
      <c r="P60" s="7">
        <f>SUM(P6:P58)</f>
        <v>0</v>
      </c>
      <c r="Q60" s="7">
        <f>SUM(Q6:Q58)</f>
        <v>0</v>
      </c>
      <c r="R60" s="7">
        <f>SUM(R6:R58)</f>
        <v>0</v>
      </c>
      <c r="S60" s="7">
        <f>SUM(S6:S58)</f>
        <v>0</v>
      </c>
    </row>
  </sheetData>
  <mergeCells count="1">
    <mergeCell ref="B1:F1"/>
  </mergeCells>
  <printOptions horizontalCentered="1" verticalCentered="1"/>
  <pageMargins left="0.5" right="0.5" top="0" bottom="0" header="0.5" footer="0.5"/>
  <pageSetup fitToHeight="1" fitToWidth="1" horizontalDpi="600" verticalDpi="600" orientation="portrait" scale="8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S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2.125" style="7" bestFit="1" customWidth="1"/>
    <col min="4" max="4" width="8.1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4" width="10.625" style="7" customWidth="1"/>
    <col min="15" max="15" width="10.50390625" style="7" bestFit="1" customWidth="1"/>
    <col min="16" max="16" width="8.125" style="7" bestFit="1" customWidth="1"/>
    <col min="17" max="17" width="10.375" style="7" bestFit="1" customWidth="1"/>
    <col min="18" max="18" width="9.375" style="7" bestFit="1" customWidth="1"/>
    <col min="19" max="19" width="3.00390625" style="7" bestFit="1" customWidth="1"/>
    <col min="20" max="16384" width="10.625" style="7" customWidth="1"/>
  </cols>
  <sheetData>
    <row r="1" spans="1:6" ht="12.75">
      <c r="A1"/>
      <c r="B1" s="122" t="s">
        <v>120</v>
      </c>
      <c r="C1" s="122"/>
      <c r="D1" s="122"/>
      <c r="E1" s="122"/>
      <c r="F1" s="122"/>
    </row>
    <row r="2" ht="12.75">
      <c r="A2"/>
    </row>
    <row r="3" spans="2:18" ht="12.75">
      <c r="B3" s="19"/>
      <c r="C3" s="19" t="s">
        <v>1</v>
      </c>
      <c r="E3" s="19" t="s">
        <v>2</v>
      </c>
      <c r="O3" s="7" t="s">
        <v>81</v>
      </c>
      <c r="P3" s="7" t="s">
        <v>82</v>
      </c>
      <c r="Q3" s="7" t="s">
        <v>83</v>
      </c>
      <c r="R3" s="7" t="s">
        <v>84</v>
      </c>
    </row>
    <row r="4" spans="1:6" ht="12.75">
      <c r="A4" s="7" t="s">
        <v>0</v>
      </c>
      <c r="B4" s="19" t="s">
        <v>3</v>
      </c>
      <c r="C4" s="19" t="s">
        <v>4</v>
      </c>
      <c r="D4" s="19" t="s">
        <v>5</v>
      </c>
      <c r="E4" s="19" t="s">
        <v>4</v>
      </c>
      <c r="F4" s="19" t="s">
        <v>6</v>
      </c>
    </row>
    <row r="5" ht="12.75">
      <c r="A5" s="7" t="s">
        <v>0</v>
      </c>
    </row>
    <row r="6" spans="1:19" ht="12.75">
      <c r="A6" s="36" t="s">
        <v>7</v>
      </c>
      <c r="B6" s="6">
        <v>0</v>
      </c>
      <c r="C6" s="6">
        <v>71108.441213062</v>
      </c>
      <c r="D6" s="6">
        <v>0</v>
      </c>
      <c r="E6" s="6">
        <v>0</v>
      </c>
      <c r="F6" s="6">
        <f aca="true" t="shared" si="0" ref="F6:F21">SUM(B6:E6)</f>
        <v>71108.441213062</v>
      </c>
      <c r="H6" s="7" t="s">
        <v>8</v>
      </c>
      <c r="I6" s="8" t="s">
        <v>0</v>
      </c>
      <c r="O6" s="7">
        <v>0</v>
      </c>
      <c r="P6" s="7">
        <v>0</v>
      </c>
      <c r="Q6" s="7">
        <v>0</v>
      </c>
      <c r="R6" s="7">
        <v>0</v>
      </c>
      <c r="S6" s="7">
        <f aca="true" t="shared" si="1" ref="S6:S37">SUM(O6:R6)</f>
        <v>0</v>
      </c>
    </row>
    <row r="7" spans="1:19" ht="12" customHeight="1">
      <c r="A7" s="36" t="s">
        <v>9</v>
      </c>
      <c r="B7" s="6">
        <v>0</v>
      </c>
      <c r="C7" s="6">
        <v>0</v>
      </c>
      <c r="D7" s="6">
        <v>0</v>
      </c>
      <c r="E7" s="6">
        <v>0</v>
      </c>
      <c r="F7" s="6">
        <f t="shared" si="0"/>
        <v>0</v>
      </c>
      <c r="O7" s="7">
        <v>0</v>
      </c>
      <c r="P7" s="7">
        <v>0</v>
      </c>
      <c r="Q7" s="7">
        <v>0</v>
      </c>
      <c r="R7" s="7">
        <v>0</v>
      </c>
      <c r="S7" s="7">
        <f t="shared" si="1"/>
        <v>0</v>
      </c>
    </row>
    <row r="8" spans="1:19" ht="12.75">
      <c r="A8" s="36" t="s">
        <v>10</v>
      </c>
      <c r="B8" s="6">
        <v>40602.272271416805</v>
      </c>
      <c r="C8" s="6">
        <v>931310.9253611882</v>
      </c>
      <c r="D8" s="6">
        <v>43320.96264568705</v>
      </c>
      <c r="E8" s="6">
        <v>0</v>
      </c>
      <c r="F8" s="6">
        <f t="shared" si="0"/>
        <v>1015234.1602782921</v>
      </c>
      <c r="H8" s="7" t="s">
        <v>0</v>
      </c>
      <c r="I8" s="8" t="s">
        <v>0</v>
      </c>
      <c r="O8" s="7">
        <v>0</v>
      </c>
      <c r="P8" s="7">
        <v>0</v>
      </c>
      <c r="Q8" s="7">
        <v>0</v>
      </c>
      <c r="R8" s="7">
        <v>0</v>
      </c>
      <c r="S8" s="7">
        <f t="shared" si="1"/>
        <v>0</v>
      </c>
    </row>
    <row r="9" spans="1:19" ht="12.75">
      <c r="A9" s="36" t="s">
        <v>11</v>
      </c>
      <c r="B9" s="6">
        <v>0</v>
      </c>
      <c r="C9" s="6">
        <v>0</v>
      </c>
      <c r="D9" s="6">
        <v>0</v>
      </c>
      <c r="E9" s="6">
        <v>0</v>
      </c>
      <c r="F9" s="6">
        <f t="shared" si="0"/>
        <v>0</v>
      </c>
      <c r="H9" s="7" t="s">
        <v>0</v>
      </c>
      <c r="I9" s="8" t="s">
        <v>0</v>
      </c>
      <c r="O9" s="7">
        <v>0</v>
      </c>
      <c r="P9" s="7">
        <v>0</v>
      </c>
      <c r="Q9" s="7">
        <v>0</v>
      </c>
      <c r="R9" s="7">
        <v>0</v>
      </c>
      <c r="S9" s="7">
        <f t="shared" si="1"/>
        <v>0</v>
      </c>
    </row>
    <row r="10" spans="1:19" ht="12.75">
      <c r="A10" s="36" t="s">
        <v>12</v>
      </c>
      <c r="B10" s="6">
        <v>394964.14407923236</v>
      </c>
      <c r="C10" s="6">
        <v>328784.2692025264</v>
      </c>
      <c r="D10" s="6">
        <v>0</v>
      </c>
      <c r="E10" s="6">
        <v>0</v>
      </c>
      <c r="F10" s="6">
        <f t="shared" si="0"/>
        <v>723748.4132817588</v>
      </c>
      <c r="H10" s="7" t="s">
        <v>13</v>
      </c>
      <c r="I10" s="8">
        <v>20110439</v>
      </c>
      <c r="O10" s="7">
        <v>0</v>
      </c>
      <c r="P10" s="7">
        <v>0</v>
      </c>
      <c r="Q10" s="7">
        <v>0</v>
      </c>
      <c r="R10" s="7">
        <v>0</v>
      </c>
      <c r="S10" s="7">
        <f t="shared" si="1"/>
        <v>0</v>
      </c>
    </row>
    <row r="11" spans="1:19" ht="12.75">
      <c r="A11" s="36" t="s">
        <v>14</v>
      </c>
      <c r="B11" s="6">
        <v>0</v>
      </c>
      <c r="C11" s="6">
        <v>759192.6415348276</v>
      </c>
      <c r="D11" s="6">
        <v>0</v>
      </c>
      <c r="E11" s="6">
        <v>0</v>
      </c>
      <c r="F11" s="6">
        <f t="shared" si="0"/>
        <v>759192.6415348276</v>
      </c>
      <c r="O11" s="7">
        <v>0</v>
      </c>
      <c r="P11" s="7">
        <v>0</v>
      </c>
      <c r="Q11" s="7">
        <v>0</v>
      </c>
      <c r="R11" s="7">
        <v>0</v>
      </c>
      <c r="S11" s="7">
        <f t="shared" si="1"/>
        <v>0</v>
      </c>
    </row>
    <row r="12" spans="1:19" ht="12.75">
      <c r="A12" s="36" t="s">
        <v>15</v>
      </c>
      <c r="B12" s="6">
        <v>0</v>
      </c>
      <c r="C12" s="6">
        <v>0</v>
      </c>
      <c r="D12" s="6">
        <v>0</v>
      </c>
      <c r="E12" s="6">
        <v>0</v>
      </c>
      <c r="F12" s="6">
        <f t="shared" si="0"/>
        <v>0</v>
      </c>
      <c r="H12" s="7" t="s">
        <v>16</v>
      </c>
      <c r="O12" s="7">
        <v>0</v>
      </c>
      <c r="P12" s="7">
        <v>0</v>
      </c>
      <c r="Q12" s="7">
        <v>0</v>
      </c>
      <c r="R12" s="7">
        <v>0</v>
      </c>
      <c r="S12" s="7">
        <f t="shared" si="1"/>
        <v>0</v>
      </c>
    </row>
    <row r="13" spans="1:19" ht="12.75">
      <c r="A13" s="36" t="s">
        <v>17</v>
      </c>
      <c r="B13" s="6">
        <v>0</v>
      </c>
      <c r="C13" s="6">
        <v>0</v>
      </c>
      <c r="D13" s="6">
        <v>0</v>
      </c>
      <c r="E13" s="6">
        <v>0</v>
      </c>
      <c r="F13" s="6">
        <f t="shared" si="0"/>
        <v>0</v>
      </c>
      <c r="H13" s="7" t="s">
        <v>18</v>
      </c>
      <c r="I13" s="8">
        <v>48880235</v>
      </c>
      <c r="O13" s="7">
        <v>0</v>
      </c>
      <c r="P13" s="7">
        <v>0</v>
      </c>
      <c r="Q13" s="7">
        <v>0</v>
      </c>
      <c r="R13" s="7">
        <v>0</v>
      </c>
      <c r="S13" s="7">
        <f t="shared" si="1"/>
        <v>0</v>
      </c>
    </row>
    <row r="14" spans="1:19" ht="12.75">
      <c r="A14" s="36" t="s">
        <v>19</v>
      </c>
      <c r="B14" s="6">
        <v>0</v>
      </c>
      <c r="C14" s="6">
        <v>0</v>
      </c>
      <c r="D14" s="6">
        <v>0</v>
      </c>
      <c r="E14" s="6">
        <v>0</v>
      </c>
      <c r="F14" s="6">
        <f t="shared" si="0"/>
        <v>0</v>
      </c>
      <c r="H14" s="7" t="s">
        <v>20</v>
      </c>
      <c r="I14" s="8">
        <v>2934121</v>
      </c>
      <c r="O14" s="7">
        <v>0</v>
      </c>
      <c r="P14" s="7">
        <v>0</v>
      </c>
      <c r="Q14" s="7">
        <v>0</v>
      </c>
      <c r="R14" s="7">
        <v>0</v>
      </c>
      <c r="S14" s="7">
        <f t="shared" si="1"/>
        <v>0</v>
      </c>
    </row>
    <row r="15" spans="1:19" ht="12.75">
      <c r="A15" s="36" t="s">
        <v>21</v>
      </c>
      <c r="B15" s="6">
        <v>2459.5922622096723</v>
      </c>
      <c r="C15" s="6">
        <v>1482665.5708387417</v>
      </c>
      <c r="D15" s="6">
        <v>0</v>
      </c>
      <c r="E15" s="6">
        <v>0</v>
      </c>
      <c r="F15" s="6">
        <f t="shared" si="0"/>
        <v>1485125.1631009514</v>
      </c>
      <c r="H15" s="7" t="s">
        <v>22</v>
      </c>
      <c r="I15" s="8">
        <v>671245.39</v>
      </c>
      <c r="O15" s="7">
        <v>0</v>
      </c>
      <c r="P15" s="7">
        <v>0</v>
      </c>
      <c r="Q15" s="7">
        <v>0</v>
      </c>
      <c r="R15" s="7">
        <v>0</v>
      </c>
      <c r="S15" s="7">
        <f t="shared" si="1"/>
        <v>0</v>
      </c>
    </row>
    <row r="16" spans="1:19" ht="12.75">
      <c r="A16" s="36" t="s">
        <v>23</v>
      </c>
      <c r="B16" s="6">
        <v>0</v>
      </c>
      <c r="C16" s="6">
        <v>0</v>
      </c>
      <c r="D16" s="6">
        <v>0</v>
      </c>
      <c r="E16" s="6">
        <v>0</v>
      </c>
      <c r="F16" s="6">
        <f t="shared" si="0"/>
        <v>0</v>
      </c>
      <c r="O16" s="7">
        <v>0</v>
      </c>
      <c r="P16" s="7">
        <v>0</v>
      </c>
      <c r="Q16" s="7">
        <v>0</v>
      </c>
      <c r="R16" s="7">
        <v>0</v>
      </c>
      <c r="S16" s="7">
        <f t="shared" si="1"/>
        <v>0</v>
      </c>
    </row>
    <row r="17" spans="1:19" ht="12.75">
      <c r="A17" s="36" t="s">
        <v>24</v>
      </c>
      <c r="B17" s="6">
        <v>0</v>
      </c>
      <c r="C17" s="6">
        <v>5102.442754010283</v>
      </c>
      <c r="D17" s="6">
        <v>0</v>
      </c>
      <c r="E17" s="6">
        <v>0</v>
      </c>
      <c r="F17" s="6">
        <f t="shared" si="0"/>
        <v>5102.442754010283</v>
      </c>
      <c r="H17" s="7" t="s">
        <v>25</v>
      </c>
      <c r="O17" s="7">
        <v>0</v>
      </c>
      <c r="P17" s="7">
        <v>0</v>
      </c>
      <c r="Q17" s="7">
        <v>0</v>
      </c>
      <c r="R17" s="7">
        <v>0</v>
      </c>
      <c r="S17" s="7">
        <f t="shared" si="1"/>
        <v>0</v>
      </c>
    </row>
    <row r="18" spans="1:19" ht="12.75">
      <c r="A18" s="36" t="s">
        <v>26</v>
      </c>
      <c r="B18" s="6">
        <v>0</v>
      </c>
      <c r="C18" s="6">
        <v>115912.24096219981</v>
      </c>
      <c r="D18" s="6">
        <v>0</v>
      </c>
      <c r="E18" s="6">
        <v>0</v>
      </c>
      <c r="F18" s="6">
        <f t="shared" si="0"/>
        <v>115912.24096219981</v>
      </c>
      <c r="H18" s="7" t="s">
        <v>27</v>
      </c>
      <c r="I18" s="8">
        <v>0</v>
      </c>
      <c r="O18" s="7">
        <v>0</v>
      </c>
      <c r="P18" s="7">
        <v>0</v>
      </c>
      <c r="Q18" s="7">
        <v>0</v>
      </c>
      <c r="R18" s="7">
        <v>0</v>
      </c>
      <c r="S18" s="7">
        <f t="shared" si="1"/>
        <v>0</v>
      </c>
    </row>
    <row r="19" spans="1:19" ht="12.75">
      <c r="A19" s="36" t="s">
        <v>28</v>
      </c>
      <c r="B19" s="6">
        <v>190.59308885030273</v>
      </c>
      <c r="C19" s="6">
        <v>1062592.6682526614</v>
      </c>
      <c r="D19" s="6">
        <v>39285.815756043026</v>
      </c>
      <c r="E19" s="6">
        <v>0</v>
      </c>
      <c r="F19" s="6">
        <f t="shared" si="0"/>
        <v>1102069.0770975547</v>
      </c>
      <c r="H19" s="7" t="s">
        <v>29</v>
      </c>
      <c r="I19" s="8">
        <v>-2180284.55</v>
      </c>
      <c r="O19" s="7">
        <v>0</v>
      </c>
      <c r="P19" s="7">
        <v>0</v>
      </c>
      <c r="Q19" s="7">
        <v>0</v>
      </c>
      <c r="R19" s="7">
        <v>0</v>
      </c>
      <c r="S19" s="7">
        <f t="shared" si="1"/>
        <v>0</v>
      </c>
    </row>
    <row r="20" spans="1:19" ht="12.75">
      <c r="A20" s="36" t="s">
        <v>30</v>
      </c>
      <c r="B20" s="6">
        <v>403.69034771610154</v>
      </c>
      <c r="C20" s="6">
        <v>168699.4172828028</v>
      </c>
      <c r="D20" s="6">
        <v>0</v>
      </c>
      <c r="E20" s="6">
        <v>0</v>
      </c>
      <c r="F20" s="6">
        <f t="shared" si="0"/>
        <v>169103.1076305189</v>
      </c>
      <c r="H20" s="7" t="s">
        <v>31</v>
      </c>
      <c r="I20" s="8" t="s">
        <v>0</v>
      </c>
      <c r="O20" s="7">
        <v>0</v>
      </c>
      <c r="P20" s="7">
        <v>0</v>
      </c>
      <c r="Q20" s="7">
        <v>0</v>
      </c>
      <c r="R20" s="7">
        <v>0</v>
      </c>
      <c r="S20" s="7">
        <f t="shared" si="1"/>
        <v>0</v>
      </c>
    </row>
    <row r="21" spans="1:19" ht="12.75">
      <c r="A21" s="36" t="s">
        <v>32</v>
      </c>
      <c r="B21" s="6">
        <v>58973.88784080003</v>
      </c>
      <c r="C21" s="6">
        <v>2080419.00306432</v>
      </c>
      <c r="D21" s="6">
        <v>0</v>
      </c>
      <c r="E21" s="6">
        <v>0</v>
      </c>
      <c r="F21" s="6">
        <f t="shared" si="0"/>
        <v>2139392.89090512</v>
      </c>
      <c r="H21" s="7" t="s">
        <v>33</v>
      </c>
      <c r="I21" s="8">
        <v>301656</v>
      </c>
      <c r="O21" s="7">
        <v>0</v>
      </c>
      <c r="P21" s="7">
        <v>0</v>
      </c>
      <c r="Q21" s="7">
        <v>0</v>
      </c>
      <c r="R21" s="7">
        <v>0</v>
      </c>
      <c r="S21" s="7">
        <f t="shared" si="1"/>
        <v>0</v>
      </c>
    </row>
    <row r="22" spans="1:19" ht="12.75">
      <c r="A22" s="36" t="s">
        <v>34</v>
      </c>
      <c r="B22" s="6">
        <v>0</v>
      </c>
      <c r="C22" s="6">
        <v>1152278.6418259463</v>
      </c>
      <c r="D22" s="6">
        <v>0</v>
      </c>
      <c r="E22" s="6">
        <v>0</v>
      </c>
      <c r="F22" s="6">
        <f aca="true" t="shared" si="2" ref="F22:F37">SUM(B22:E22)</f>
        <v>1152278.6418259463</v>
      </c>
      <c r="H22" s="7" t="s">
        <v>35</v>
      </c>
      <c r="I22" s="8" t="s">
        <v>0</v>
      </c>
      <c r="O22" s="7">
        <v>0</v>
      </c>
      <c r="P22" s="7">
        <v>0</v>
      </c>
      <c r="Q22" s="7">
        <v>0</v>
      </c>
      <c r="R22" s="7">
        <v>0</v>
      </c>
      <c r="S22" s="7">
        <f t="shared" si="1"/>
        <v>0</v>
      </c>
    </row>
    <row r="23" spans="1:19" ht="12.75">
      <c r="A23" s="36" t="s">
        <v>36</v>
      </c>
      <c r="B23" s="6">
        <v>0</v>
      </c>
      <c r="C23" s="6">
        <v>41893.66012863506</v>
      </c>
      <c r="D23" s="6">
        <v>0</v>
      </c>
      <c r="E23" s="6">
        <v>0</v>
      </c>
      <c r="F23" s="6">
        <f t="shared" si="2"/>
        <v>41893.66012863506</v>
      </c>
      <c r="H23" s="7" t="s">
        <v>37</v>
      </c>
      <c r="I23" s="8">
        <v>41563304</v>
      </c>
      <c r="O23" s="7">
        <v>0</v>
      </c>
      <c r="P23" s="7">
        <v>0</v>
      </c>
      <c r="Q23" s="7">
        <v>0</v>
      </c>
      <c r="R23" s="7">
        <v>0</v>
      </c>
      <c r="S23" s="7">
        <f t="shared" si="1"/>
        <v>0</v>
      </c>
    </row>
    <row r="24" spans="1:19" ht="12.75">
      <c r="A24" s="36" t="s">
        <v>38</v>
      </c>
      <c r="B24" s="6">
        <v>0</v>
      </c>
      <c r="C24" s="6">
        <v>0</v>
      </c>
      <c r="D24" s="6">
        <v>0</v>
      </c>
      <c r="E24" s="6">
        <v>0</v>
      </c>
      <c r="F24" s="6">
        <f t="shared" si="2"/>
        <v>0</v>
      </c>
      <c r="O24" s="7">
        <v>0</v>
      </c>
      <c r="P24" s="7">
        <v>0</v>
      </c>
      <c r="Q24" s="7">
        <v>0</v>
      </c>
      <c r="R24" s="7">
        <v>0</v>
      </c>
      <c r="S24" s="7">
        <f t="shared" si="1"/>
        <v>0</v>
      </c>
    </row>
    <row r="25" spans="1:19" ht="12.75">
      <c r="A25" s="36" t="s">
        <v>39</v>
      </c>
      <c r="B25" s="6">
        <v>0</v>
      </c>
      <c r="C25" s="6">
        <v>0</v>
      </c>
      <c r="D25" s="6">
        <v>0</v>
      </c>
      <c r="E25" s="6">
        <v>0</v>
      </c>
      <c r="F25" s="6">
        <f t="shared" si="2"/>
        <v>0</v>
      </c>
      <c r="H25" s="7" t="s">
        <v>40</v>
      </c>
      <c r="I25" s="8">
        <f>SUM(I10:I15)-SUM(I18:I23)</f>
        <v>32911364.939999998</v>
      </c>
      <c r="O25" s="7">
        <v>0</v>
      </c>
      <c r="P25" s="7">
        <v>0</v>
      </c>
      <c r="Q25" s="7">
        <v>0</v>
      </c>
      <c r="R25" s="7">
        <v>0</v>
      </c>
      <c r="S25" s="7">
        <f t="shared" si="1"/>
        <v>0</v>
      </c>
    </row>
    <row r="26" spans="1:19" ht="12.75">
      <c r="A26" s="36" t="s">
        <v>41</v>
      </c>
      <c r="B26" s="6">
        <v>0</v>
      </c>
      <c r="C26" s="6">
        <v>0</v>
      </c>
      <c r="D26" s="6">
        <v>0</v>
      </c>
      <c r="E26" s="6">
        <v>0</v>
      </c>
      <c r="F26" s="6">
        <f t="shared" si="2"/>
        <v>0</v>
      </c>
      <c r="H26" s="7" t="s">
        <v>42</v>
      </c>
      <c r="I26" s="8">
        <f>+F60</f>
        <v>32911364.939999994</v>
      </c>
      <c r="O26" s="7">
        <v>0</v>
      </c>
      <c r="P26" s="7">
        <v>0</v>
      </c>
      <c r="Q26" s="7">
        <v>0</v>
      </c>
      <c r="R26" s="7">
        <v>0</v>
      </c>
      <c r="S26" s="7">
        <f t="shared" si="1"/>
        <v>0</v>
      </c>
    </row>
    <row r="27" spans="1:19" ht="12.75">
      <c r="A27" s="36" t="s">
        <v>43</v>
      </c>
      <c r="B27" s="6">
        <v>0</v>
      </c>
      <c r="C27" s="6">
        <v>0</v>
      </c>
      <c r="D27" s="6">
        <v>0</v>
      </c>
      <c r="E27" s="6">
        <v>0</v>
      </c>
      <c r="F27" s="6">
        <f t="shared" si="2"/>
        <v>0</v>
      </c>
      <c r="O27" s="7">
        <v>0</v>
      </c>
      <c r="P27" s="7">
        <v>0</v>
      </c>
      <c r="Q27" s="7">
        <v>0</v>
      </c>
      <c r="R27" s="7">
        <v>0</v>
      </c>
      <c r="S27" s="7">
        <f t="shared" si="1"/>
        <v>0</v>
      </c>
    </row>
    <row r="28" spans="1:19" ht="12.75">
      <c r="A28" s="36" t="s">
        <v>44</v>
      </c>
      <c r="B28" s="6">
        <v>0</v>
      </c>
      <c r="C28" s="6">
        <v>0</v>
      </c>
      <c r="D28" s="6">
        <v>0</v>
      </c>
      <c r="E28" s="6">
        <v>0</v>
      </c>
      <c r="F28" s="6">
        <f t="shared" si="2"/>
        <v>0</v>
      </c>
      <c r="O28" s="7">
        <v>0</v>
      </c>
      <c r="P28" s="7">
        <v>0</v>
      </c>
      <c r="Q28" s="7">
        <v>0</v>
      </c>
      <c r="R28" s="7">
        <v>0</v>
      </c>
      <c r="S28" s="7">
        <f t="shared" si="1"/>
        <v>0</v>
      </c>
    </row>
    <row r="29" spans="1:19" ht="12.75">
      <c r="A29" s="36" t="s">
        <v>45</v>
      </c>
      <c r="B29" s="6">
        <v>351630.611402526</v>
      </c>
      <c r="C29" s="6">
        <v>14849063.641623054</v>
      </c>
      <c r="D29" s="6">
        <v>0</v>
      </c>
      <c r="E29" s="6">
        <v>0</v>
      </c>
      <c r="F29" s="6">
        <f t="shared" si="2"/>
        <v>15200694.25302558</v>
      </c>
      <c r="O29" s="7">
        <v>0</v>
      </c>
      <c r="P29" s="7">
        <v>0</v>
      </c>
      <c r="Q29" s="7">
        <v>0</v>
      </c>
      <c r="R29" s="7">
        <v>0</v>
      </c>
      <c r="S29" s="7">
        <f t="shared" si="1"/>
        <v>0</v>
      </c>
    </row>
    <row r="30" spans="1:19" ht="12.75">
      <c r="A30" s="36" t="s">
        <v>46</v>
      </c>
      <c r="B30" s="6">
        <v>0</v>
      </c>
      <c r="C30" s="6">
        <v>0</v>
      </c>
      <c r="D30" s="6">
        <v>0</v>
      </c>
      <c r="E30" s="6">
        <v>0</v>
      </c>
      <c r="F30" s="6">
        <f t="shared" si="2"/>
        <v>0</v>
      </c>
      <c r="O30" s="7">
        <v>0</v>
      </c>
      <c r="P30" s="7">
        <v>0</v>
      </c>
      <c r="Q30" s="7">
        <v>0</v>
      </c>
      <c r="R30" s="7">
        <v>0</v>
      </c>
      <c r="S30" s="7">
        <f t="shared" si="1"/>
        <v>0</v>
      </c>
    </row>
    <row r="31" spans="1:19" ht="12.75">
      <c r="A31" s="36" t="s">
        <v>47</v>
      </c>
      <c r="B31" s="6">
        <v>891.1452754124164</v>
      </c>
      <c r="C31" s="6">
        <v>116545.89132205711</v>
      </c>
      <c r="D31" s="6">
        <v>0</v>
      </c>
      <c r="E31" s="6">
        <v>0</v>
      </c>
      <c r="F31" s="6">
        <f t="shared" si="2"/>
        <v>117437.03659746953</v>
      </c>
      <c r="O31" s="7">
        <v>0</v>
      </c>
      <c r="P31" s="7">
        <v>0</v>
      </c>
      <c r="Q31" s="7">
        <v>0</v>
      </c>
      <c r="R31" s="7">
        <v>0</v>
      </c>
      <c r="S31" s="7">
        <f t="shared" si="1"/>
        <v>0</v>
      </c>
    </row>
    <row r="32" spans="1:19" ht="12.75">
      <c r="A32" s="36" t="s">
        <v>48</v>
      </c>
      <c r="B32" s="6">
        <v>7713.075791376479</v>
      </c>
      <c r="C32" s="6">
        <v>1588413.9135038678</v>
      </c>
      <c r="D32" s="6">
        <v>0</v>
      </c>
      <c r="E32" s="6">
        <v>0</v>
      </c>
      <c r="F32" s="6">
        <f t="shared" si="2"/>
        <v>1596126.9892952442</v>
      </c>
      <c r="O32" s="7">
        <v>0</v>
      </c>
      <c r="P32" s="7">
        <v>0</v>
      </c>
      <c r="Q32" s="7">
        <v>0</v>
      </c>
      <c r="R32" s="7">
        <v>0</v>
      </c>
      <c r="S32" s="7">
        <f t="shared" si="1"/>
        <v>0</v>
      </c>
    </row>
    <row r="33" spans="1:19" ht="12.75">
      <c r="A33" s="36" t="s">
        <v>49</v>
      </c>
      <c r="B33" s="6">
        <v>0</v>
      </c>
      <c r="C33" s="6">
        <v>1565407.6473671389</v>
      </c>
      <c r="D33" s="6">
        <v>0</v>
      </c>
      <c r="E33" s="6">
        <v>0</v>
      </c>
      <c r="F33" s="6">
        <f t="shared" si="2"/>
        <v>1565407.6473671389</v>
      </c>
      <c r="O33" s="7">
        <v>0</v>
      </c>
      <c r="P33" s="7">
        <v>0</v>
      </c>
      <c r="Q33" s="7">
        <v>0</v>
      </c>
      <c r="R33" s="7">
        <v>0</v>
      </c>
      <c r="S33" s="7">
        <f t="shared" si="1"/>
        <v>0</v>
      </c>
    </row>
    <row r="34" spans="1:19" ht="12.75">
      <c r="A34" s="36" t="s">
        <v>50</v>
      </c>
      <c r="B34" s="6">
        <v>0</v>
      </c>
      <c r="C34" s="6">
        <v>115096.30227161886</v>
      </c>
      <c r="D34" s="6">
        <v>0</v>
      </c>
      <c r="E34" s="6">
        <v>0</v>
      </c>
      <c r="F34" s="6">
        <f t="shared" si="2"/>
        <v>115096.30227161886</v>
      </c>
      <c r="O34" s="7">
        <v>0</v>
      </c>
      <c r="P34" s="7">
        <v>0</v>
      </c>
      <c r="Q34" s="7">
        <v>0</v>
      </c>
      <c r="R34" s="7">
        <v>0</v>
      </c>
      <c r="S34" s="7">
        <f t="shared" si="1"/>
        <v>0</v>
      </c>
    </row>
    <row r="35" spans="1:19" ht="12.75">
      <c r="A35" s="36" t="s">
        <v>51</v>
      </c>
      <c r="B35" s="6">
        <v>0</v>
      </c>
      <c r="C35" s="6">
        <v>0</v>
      </c>
      <c r="D35" s="6">
        <v>0</v>
      </c>
      <c r="E35" s="6">
        <v>0</v>
      </c>
      <c r="F35" s="6">
        <f t="shared" si="2"/>
        <v>0</v>
      </c>
      <c r="O35" s="7">
        <v>0</v>
      </c>
      <c r="P35" s="7">
        <v>0</v>
      </c>
      <c r="Q35" s="7">
        <v>0</v>
      </c>
      <c r="R35" s="7">
        <v>0</v>
      </c>
      <c r="S35" s="7">
        <f t="shared" si="1"/>
        <v>0</v>
      </c>
    </row>
    <row r="36" spans="1:19" ht="12.75">
      <c r="A36" s="36" t="s">
        <v>52</v>
      </c>
      <c r="B36" s="6">
        <v>0</v>
      </c>
      <c r="C36" s="6">
        <v>0</v>
      </c>
      <c r="D36" s="6">
        <v>0</v>
      </c>
      <c r="E36" s="6">
        <v>0</v>
      </c>
      <c r="F36" s="6">
        <f t="shared" si="2"/>
        <v>0</v>
      </c>
      <c r="O36" s="7">
        <v>0</v>
      </c>
      <c r="P36" s="7">
        <v>0</v>
      </c>
      <c r="Q36" s="7">
        <v>0</v>
      </c>
      <c r="R36" s="7">
        <v>0</v>
      </c>
      <c r="S36" s="7">
        <f t="shared" si="1"/>
        <v>0</v>
      </c>
    </row>
    <row r="37" spans="1:19" ht="12.75">
      <c r="A37" s="36" t="s">
        <v>53</v>
      </c>
      <c r="B37" s="6">
        <v>0</v>
      </c>
      <c r="C37" s="6">
        <v>117382.47058277702</v>
      </c>
      <c r="D37" s="6">
        <v>0</v>
      </c>
      <c r="E37" s="6">
        <v>0</v>
      </c>
      <c r="F37" s="6">
        <f t="shared" si="2"/>
        <v>117382.47058277702</v>
      </c>
      <c r="O37" s="7">
        <v>0</v>
      </c>
      <c r="P37" s="7">
        <v>0</v>
      </c>
      <c r="Q37" s="7">
        <v>0</v>
      </c>
      <c r="R37" s="7">
        <v>0</v>
      </c>
      <c r="S37" s="7">
        <f t="shared" si="1"/>
        <v>0</v>
      </c>
    </row>
    <row r="38" spans="1:19" ht="12.75">
      <c r="A38" s="36" t="s">
        <v>54</v>
      </c>
      <c r="B38" s="6">
        <v>0</v>
      </c>
      <c r="C38" s="6">
        <v>0</v>
      </c>
      <c r="D38" s="6">
        <v>0</v>
      </c>
      <c r="E38" s="6">
        <v>0</v>
      </c>
      <c r="F38" s="6">
        <f aca="true" t="shared" si="3" ref="F38:F53">SUM(B38:E38)</f>
        <v>0</v>
      </c>
      <c r="O38" s="7">
        <v>0</v>
      </c>
      <c r="P38" s="7">
        <v>0</v>
      </c>
      <c r="Q38" s="7">
        <v>0</v>
      </c>
      <c r="R38" s="7">
        <v>0</v>
      </c>
      <c r="S38" s="7">
        <f aca="true" t="shared" si="4" ref="S38:S58">SUM(O38:R38)</f>
        <v>0</v>
      </c>
    </row>
    <row r="39" spans="1:19" ht="12.75">
      <c r="A39" s="36" t="s">
        <v>55</v>
      </c>
      <c r="B39" s="6">
        <v>0</v>
      </c>
      <c r="C39" s="6">
        <v>0</v>
      </c>
      <c r="D39" s="6">
        <v>0</v>
      </c>
      <c r="E39" s="6">
        <v>0</v>
      </c>
      <c r="F39" s="6">
        <f t="shared" si="3"/>
        <v>0</v>
      </c>
      <c r="O39" s="7">
        <v>0</v>
      </c>
      <c r="P39" s="7">
        <v>0</v>
      </c>
      <c r="Q39" s="7">
        <v>0</v>
      </c>
      <c r="R39" s="7">
        <v>0</v>
      </c>
      <c r="S39" s="7">
        <f t="shared" si="4"/>
        <v>0</v>
      </c>
    </row>
    <row r="40" spans="1:19" ht="12.75">
      <c r="A40" s="36" t="s">
        <v>56</v>
      </c>
      <c r="B40" s="6">
        <v>16491.270260540638</v>
      </c>
      <c r="C40" s="6">
        <v>908823.8851353517</v>
      </c>
      <c r="D40" s="6">
        <v>0</v>
      </c>
      <c r="E40" s="6">
        <v>0</v>
      </c>
      <c r="F40" s="6">
        <f t="shared" si="3"/>
        <v>925315.1553958923</v>
      </c>
      <c r="O40" s="7">
        <v>0</v>
      </c>
      <c r="P40" s="7">
        <v>0</v>
      </c>
      <c r="Q40" s="7">
        <v>0</v>
      </c>
      <c r="R40" s="7">
        <v>0</v>
      </c>
      <c r="S40" s="7">
        <f t="shared" si="4"/>
        <v>0</v>
      </c>
    </row>
    <row r="41" spans="1:19" ht="12.75">
      <c r="A41" s="36" t="s">
        <v>57</v>
      </c>
      <c r="B41" s="6">
        <v>0</v>
      </c>
      <c r="C41" s="6">
        <v>133276.57969842092</v>
      </c>
      <c r="D41" s="6">
        <v>0</v>
      </c>
      <c r="E41" s="6">
        <v>0</v>
      </c>
      <c r="F41" s="6">
        <f t="shared" si="3"/>
        <v>133276.57969842092</v>
      </c>
      <c r="O41" s="7">
        <v>0</v>
      </c>
      <c r="P41" s="7">
        <v>0</v>
      </c>
      <c r="Q41" s="7">
        <v>0</v>
      </c>
      <c r="R41" s="7">
        <v>0</v>
      </c>
      <c r="S41" s="7">
        <f t="shared" si="4"/>
        <v>0</v>
      </c>
    </row>
    <row r="42" spans="1:19" ht="12.75">
      <c r="A42" s="36" t="s">
        <v>58</v>
      </c>
      <c r="B42" s="6">
        <v>6771.464590480345</v>
      </c>
      <c r="C42" s="6">
        <v>355331.7870026105</v>
      </c>
      <c r="D42" s="6">
        <v>0</v>
      </c>
      <c r="E42" s="6">
        <v>0</v>
      </c>
      <c r="F42" s="6">
        <f t="shared" si="3"/>
        <v>362103.2515930908</v>
      </c>
      <c r="O42" s="7">
        <v>0</v>
      </c>
      <c r="P42" s="7">
        <v>0</v>
      </c>
      <c r="Q42" s="7">
        <v>0</v>
      </c>
      <c r="R42" s="7">
        <v>0</v>
      </c>
      <c r="S42" s="7">
        <f t="shared" si="4"/>
        <v>0</v>
      </c>
    </row>
    <row r="43" spans="1:19" ht="12.75">
      <c r="A43" s="36" t="s">
        <v>59</v>
      </c>
      <c r="B43" s="6">
        <v>0</v>
      </c>
      <c r="C43" s="6">
        <v>183966.60583508224</v>
      </c>
      <c r="D43" s="6">
        <v>0</v>
      </c>
      <c r="E43" s="6">
        <v>0</v>
      </c>
      <c r="F43" s="6">
        <f t="shared" si="3"/>
        <v>183966.60583508224</v>
      </c>
      <c r="O43" s="7">
        <v>0</v>
      </c>
      <c r="P43" s="7">
        <v>0</v>
      </c>
      <c r="Q43" s="7">
        <v>0</v>
      </c>
      <c r="R43" s="7">
        <v>0</v>
      </c>
      <c r="S43" s="7">
        <f t="shared" si="4"/>
        <v>0</v>
      </c>
    </row>
    <row r="44" spans="1:19" ht="12.75">
      <c r="A44" s="36" t="s">
        <v>60</v>
      </c>
      <c r="B44" s="6">
        <v>0</v>
      </c>
      <c r="C44" s="6">
        <v>0</v>
      </c>
      <c r="D44" s="6">
        <v>0</v>
      </c>
      <c r="E44" s="6">
        <v>0</v>
      </c>
      <c r="F44" s="6">
        <f t="shared" si="3"/>
        <v>0</v>
      </c>
      <c r="O44" s="7">
        <v>0</v>
      </c>
      <c r="P44" s="7">
        <v>0</v>
      </c>
      <c r="Q44" s="7">
        <v>0</v>
      </c>
      <c r="R44" s="7">
        <v>0</v>
      </c>
      <c r="S44" s="7">
        <f t="shared" si="4"/>
        <v>0</v>
      </c>
    </row>
    <row r="45" spans="1:19" ht="12.75">
      <c r="A45" s="36" t="s">
        <v>61</v>
      </c>
      <c r="B45" s="6">
        <v>0</v>
      </c>
      <c r="C45" s="6">
        <v>0</v>
      </c>
      <c r="D45" s="6">
        <v>0</v>
      </c>
      <c r="E45" s="6">
        <v>0</v>
      </c>
      <c r="F45" s="6">
        <f t="shared" si="3"/>
        <v>0</v>
      </c>
      <c r="O45" s="7">
        <v>0</v>
      </c>
      <c r="P45" s="7">
        <v>0</v>
      </c>
      <c r="Q45" s="7">
        <v>0</v>
      </c>
      <c r="R45" s="7">
        <v>0</v>
      </c>
      <c r="S45" s="7">
        <f t="shared" si="4"/>
        <v>0</v>
      </c>
    </row>
    <row r="46" spans="1:19" ht="12.75">
      <c r="A46" s="36" t="s">
        <v>62</v>
      </c>
      <c r="B46" s="6">
        <v>0</v>
      </c>
      <c r="C46" s="6">
        <v>0</v>
      </c>
      <c r="D46" s="6">
        <v>0</v>
      </c>
      <c r="E46" s="6">
        <v>0</v>
      </c>
      <c r="F46" s="6">
        <f t="shared" si="3"/>
        <v>0</v>
      </c>
      <c r="O46" s="7">
        <v>0</v>
      </c>
      <c r="P46" s="7">
        <v>0</v>
      </c>
      <c r="Q46" s="7">
        <v>0</v>
      </c>
      <c r="R46" s="7">
        <v>0</v>
      </c>
      <c r="S46" s="7">
        <f t="shared" si="4"/>
        <v>0</v>
      </c>
    </row>
    <row r="47" spans="1:19" ht="12.75">
      <c r="A47" s="36" t="s">
        <v>63</v>
      </c>
      <c r="B47" s="6">
        <v>0</v>
      </c>
      <c r="C47" s="6">
        <v>0</v>
      </c>
      <c r="D47" s="6">
        <v>0</v>
      </c>
      <c r="E47" s="6">
        <v>0</v>
      </c>
      <c r="F47" s="6">
        <f t="shared" si="3"/>
        <v>0</v>
      </c>
      <c r="O47" s="7">
        <v>0</v>
      </c>
      <c r="P47" s="7">
        <v>0</v>
      </c>
      <c r="Q47" s="7">
        <v>0</v>
      </c>
      <c r="R47" s="7">
        <v>0</v>
      </c>
      <c r="S47" s="7">
        <f t="shared" si="4"/>
        <v>0</v>
      </c>
    </row>
    <row r="48" spans="1:19" ht="12.75">
      <c r="A48" s="36" t="s">
        <v>64</v>
      </c>
      <c r="B48" s="6">
        <v>0</v>
      </c>
      <c r="C48" s="6">
        <v>1117746.7538357498</v>
      </c>
      <c r="D48" s="6">
        <v>0</v>
      </c>
      <c r="E48" s="6">
        <v>0</v>
      </c>
      <c r="F48" s="6">
        <f t="shared" si="3"/>
        <v>1117746.7538357498</v>
      </c>
      <c r="O48" s="7">
        <v>0</v>
      </c>
      <c r="P48" s="7">
        <v>0</v>
      </c>
      <c r="Q48" s="7">
        <v>0</v>
      </c>
      <c r="R48" s="7">
        <v>0</v>
      </c>
      <c r="S48" s="7">
        <f t="shared" si="4"/>
        <v>0</v>
      </c>
    </row>
    <row r="49" spans="1:19" ht="12.75">
      <c r="A49" s="36" t="s">
        <v>65</v>
      </c>
      <c r="B49" s="6">
        <v>3772.5864825977415</v>
      </c>
      <c r="C49" s="6">
        <v>332772.92736844165</v>
      </c>
      <c r="D49" s="6">
        <v>0</v>
      </c>
      <c r="E49" s="6">
        <v>0</v>
      </c>
      <c r="F49" s="6">
        <f t="shared" si="3"/>
        <v>336545.5138510394</v>
      </c>
      <c r="O49" s="7">
        <v>0</v>
      </c>
      <c r="P49" s="7">
        <v>0</v>
      </c>
      <c r="Q49" s="7">
        <v>0</v>
      </c>
      <c r="R49" s="7">
        <v>0</v>
      </c>
      <c r="S49" s="7">
        <f t="shared" si="4"/>
        <v>0</v>
      </c>
    </row>
    <row r="50" spans="1:19" ht="12.75">
      <c r="A50" s="36" t="s">
        <v>66</v>
      </c>
      <c r="B50" s="6">
        <v>0</v>
      </c>
      <c r="C50" s="6">
        <v>0</v>
      </c>
      <c r="D50" s="6">
        <v>0</v>
      </c>
      <c r="E50" s="6">
        <v>0</v>
      </c>
      <c r="F50" s="6">
        <f t="shared" si="3"/>
        <v>0</v>
      </c>
      <c r="O50" s="7">
        <v>0</v>
      </c>
      <c r="P50" s="7">
        <v>0</v>
      </c>
      <c r="Q50" s="7">
        <v>0</v>
      </c>
      <c r="R50" s="7">
        <v>0</v>
      </c>
      <c r="S50" s="7">
        <f t="shared" si="4"/>
        <v>0</v>
      </c>
    </row>
    <row r="51" spans="1:19" ht="12.75">
      <c r="A51" s="36" t="s">
        <v>67</v>
      </c>
      <c r="B51" s="6">
        <v>0</v>
      </c>
      <c r="C51" s="6">
        <v>117172.82766801264</v>
      </c>
      <c r="D51" s="6">
        <v>0</v>
      </c>
      <c r="E51" s="6">
        <v>0</v>
      </c>
      <c r="F51" s="6">
        <f t="shared" si="3"/>
        <v>117172.82766801264</v>
      </c>
      <c r="O51" s="7">
        <v>0</v>
      </c>
      <c r="P51" s="7">
        <v>0</v>
      </c>
      <c r="Q51" s="7">
        <v>0</v>
      </c>
      <c r="R51" s="7">
        <v>0</v>
      </c>
      <c r="S51" s="7">
        <f t="shared" si="4"/>
        <v>0</v>
      </c>
    </row>
    <row r="52" spans="1:19" ht="12.75">
      <c r="A52" s="36" t="s">
        <v>68</v>
      </c>
      <c r="B52" s="6">
        <v>0</v>
      </c>
      <c r="C52" s="6">
        <v>0</v>
      </c>
      <c r="D52" s="6">
        <v>0</v>
      </c>
      <c r="E52" s="6">
        <v>0</v>
      </c>
      <c r="F52" s="6">
        <f t="shared" si="3"/>
        <v>0</v>
      </c>
      <c r="O52" s="7">
        <v>0</v>
      </c>
      <c r="P52" s="7">
        <v>0</v>
      </c>
      <c r="Q52" s="7">
        <v>0</v>
      </c>
      <c r="R52" s="7">
        <v>0</v>
      </c>
      <c r="S52" s="7">
        <f t="shared" si="4"/>
        <v>0</v>
      </c>
    </row>
    <row r="53" spans="1:19" ht="12.75">
      <c r="A53" s="36" t="s">
        <v>69</v>
      </c>
      <c r="B53" s="6">
        <v>0</v>
      </c>
      <c r="C53" s="6">
        <v>0</v>
      </c>
      <c r="D53" s="6">
        <v>0</v>
      </c>
      <c r="E53" s="6">
        <v>0</v>
      </c>
      <c r="F53" s="6">
        <f t="shared" si="3"/>
        <v>0</v>
      </c>
      <c r="O53" s="7">
        <v>0</v>
      </c>
      <c r="P53" s="7">
        <v>0</v>
      </c>
      <c r="Q53" s="7">
        <v>0</v>
      </c>
      <c r="R53" s="7">
        <v>0</v>
      </c>
      <c r="S53" s="7">
        <f t="shared" si="4"/>
        <v>0</v>
      </c>
    </row>
    <row r="54" spans="1:19" ht="12.75">
      <c r="A54" s="36" t="s">
        <v>70</v>
      </c>
      <c r="B54" s="6">
        <v>0</v>
      </c>
      <c r="C54" s="6">
        <v>833453.5858615087</v>
      </c>
      <c r="D54" s="6">
        <v>0</v>
      </c>
      <c r="E54" s="6">
        <v>0</v>
      </c>
      <c r="F54" s="6">
        <f>SUM(B54:E54)</f>
        <v>833453.5858615087</v>
      </c>
      <c r="O54" s="7">
        <v>0</v>
      </c>
      <c r="P54" s="7">
        <v>0</v>
      </c>
      <c r="Q54" s="7">
        <v>0</v>
      </c>
      <c r="R54" s="7">
        <v>0</v>
      </c>
      <c r="S54" s="7">
        <f t="shared" si="4"/>
        <v>0</v>
      </c>
    </row>
    <row r="55" spans="1:19" ht="12.75">
      <c r="A55" s="36" t="s">
        <v>71</v>
      </c>
      <c r="B55" s="6">
        <v>0</v>
      </c>
      <c r="C55" s="6">
        <v>0</v>
      </c>
      <c r="D55" s="6">
        <v>0</v>
      </c>
      <c r="E55" s="6">
        <v>0</v>
      </c>
      <c r="F55" s="6">
        <f>SUM(B55:E55)</f>
        <v>0</v>
      </c>
      <c r="O55" s="7">
        <v>0</v>
      </c>
      <c r="P55" s="7">
        <v>0</v>
      </c>
      <c r="Q55" s="7">
        <v>0</v>
      </c>
      <c r="R55" s="7">
        <v>0</v>
      </c>
      <c r="S55" s="7">
        <f t="shared" si="4"/>
        <v>0</v>
      </c>
    </row>
    <row r="56" spans="1:19" ht="12.75">
      <c r="A56" s="36" t="s">
        <v>72</v>
      </c>
      <c r="B56" s="6">
        <v>0</v>
      </c>
      <c r="C56" s="6">
        <v>0</v>
      </c>
      <c r="D56" s="6">
        <v>0</v>
      </c>
      <c r="E56" s="6">
        <v>0</v>
      </c>
      <c r="F56" s="6">
        <f>SUM(B56:E56)</f>
        <v>0</v>
      </c>
      <c r="O56" s="7">
        <v>0</v>
      </c>
      <c r="P56" s="7">
        <v>0</v>
      </c>
      <c r="Q56" s="7">
        <v>0</v>
      </c>
      <c r="R56" s="7">
        <v>0</v>
      </c>
      <c r="S56" s="7">
        <f t="shared" si="4"/>
        <v>0</v>
      </c>
    </row>
    <row r="57" spans="1:19" ht="12.75">
      <c r="A57" s="36" t="s">
        <v>73</v>
      </c>
      <c r="B57" s="6">
        <v>0</v>
      </c>
      <c r="C57" s="6">
        <v>1409479.086408496</v>
      </c>
      <c r="D57" s="6">
        <v>0</v>
      </c>
      <c r="E57" s="6">
        <v>0</v>
      </c>
      <c r="F57" s="6">
        <f>SUM(B57:E57)</f>
        <v>1409479.086408496</v>
      </c>
      <c r="O57" s="7">
        <v>0</v>
      </c>
      <c r="P57" s="7">
        <v>0</v>
      </c>
      <c r="Q57" s="7">
        <v>0</v>
      </c>
      <c r="R57" s="7">
        <v>0</v>
      </c>
      <c r="S57" s="7">
        <f t="shared" si="4"/>
        <v>0</v>
      </c>
    </row>
    <row r="58" spans="1:19" ht="12.75">
      <c r="A58" s="36" t="s">
        <v>74</v>
      </c>
      <c r="B58" s="6">
        <v>0</v>
      </c>
      <c r="C58" s="6">
        <v>0</v>
      </c>
      <c r="D58" s="6">
        <v>0</v>
      </c>
      <c r="E58" s="6">
        <v>0</v>
      </c>
      <c r="F58" s="6">
        <f>SUM(B58:E58)</f>
        <v>0</v>
      </c>
      <c r="O58" s="7">
        <v>0</v>
      </c>
      <c r="P58" s="7">
        <v>0</v>
      </c>
      <c r="Q58" s="7">
        <v>0</v>
      </c>
      <c r="R58" s="7">
        <v>0</v>
      </c>
      <c r="S58" s="7">
        <f t="shared" si="4"/>
        <v>0</v>
      </c>
    </row>
    <row r="59" spans="1:6" ht="12.75">
      <c r="A59" s="36" t="s">
        <v>0</v>
      </c>
      <c r="B59" s="6"/>
      <c r="C59" s="6"/>
      <c r="D59" s="6"/>
      <c r="E59" s="6"/>
      <c r="F59" s="6"/>
    </row>
    <row r="60" spans="1:19" ht="12.75">
      <c r="A60" s="36" t="s">
        <v>6</v>
      </c>
      <c r="B60" s="6">
        <f>SUM(B6:B58)</f>
        <v>884864.3336931588</v>
      </c>
      <c r="C60" s="6">
        <f>SUM(C6:C58)</f>
        <v>31943893.82790511</v>
      </c>
      <c r="D60" s="6">
        <f>SUM(D6:D58)</f>
        <v>82606.77840173007</v>
      </c>
      <c r="E60" s="6">
        <f>SUM(E6:E58)</f>
        <v>0</v>
      </c>
      <c r="F60" s="6">
        <f>SUM(F6:F58)</f>
        <v>32911364.939999994</v>
      </c>
      <c r="O60" s="7">
        <f>SUM(O6:O58)</f>
        <v>0</v>
      </c>
      <c r="P60" s="7">
        <f>SUM(P6:P58)</f>
        <v>0</v>
      </c>
      <c r="Q60" s="7">
        <f>SUM(Q6:Q58)</f>
        <v>0</v>
      </c>
      <c r="R60" s="7">
        <f>SUM(R6:R58)</f>
        <v>0</v>
      </c>
      <c r="S60" s="7">
        <f>SUM(S6:S58)</f>
        <v>0</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5.625" style="7" bestFit="1" customWidth="1"/>
    <col min="3" max="3" width="11.625" style="7" bestFit="1" customWidth="1"/>
    <col min="4" max="4" width="12.1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107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1643372.90395622</v>
      </c>
      <c r="E6" s="6">
        <v>0</v>
      </c>
      <c r="F6" s="6">
        <f aca="true" t="shared" si="0" ref="F6:F21">SUM(B6:E6)</f>
        <v>1643372.90395622</v>
      </c>
      <c r="H6" s="7" t="s">
        <v>8</v>
      </c>
      <c r="I6" s="8" t="s">
        <v>0</v>
      </c>
    </row>
    <row r="7" spans="1:6" ht="12" customHeight="1">
      <c r="A7" s="36" t="s">
        <v>9</v>
      </c>
      <c r="B7" s="6">
        <v>0</v>
      </c>
      <c r="C7" s="6">
        <v>0</v>
      </c>
      <c r="D7" s="6">
        <v>11825.827401050126</v>
      </c>
      <c r="E7" s="6">
        <v>0</v>
      </c>
      <c r="F7" s="6">
        <f t="shared" si="0"/>
        <v>11825.827401050126</v>
      </c>
    </row>
    <row r="8" spans="1:9" ht="12.75">
      <c r="A8" s="36" t="s">
        <v>10</v>
      </c>
      <c r="B8" s="6">
        <v>0</v>
      </c>
      <c r="C8" s="6">
        <v>0</v>
      </c>
      <c r="D8" s="6">
        <v>1346718.471401384</v>
      </c>
      <c r="E8" s="6">
        <v>0</v>
      </c>
      <c r="F8" s="6">
        <f t="shared" si="0"/>
        <v>1346718.471401384</v>
      </c>
      <c r="H8" s="7" t="s">
        <v>0</v>
      </c>
      <c r="I8" s="8" t="s">
        <v>0</v>
      </c>
    </row>
    <row r="9" spans="1:9" ht="12.75">
      <c r="A9" s="36" t="s">
        <v>11</v>
      </c>
      <c r="B9" s="6">
        <v>0</v>
      </c>
      <c r="C9" s="6">
        <v>0</v>
      </c>
      <c r="D9" s="6">
        <v>250581.1698587719</v>
      </c>
      <c r="E9" s="6">
        <v>0</v>
      </c>
      <c r="F9" s="6">
        <f t="shared" si="0"/>
        <v>250581.1698587719</v>
      </c>
      <c r="H9" s="7" t="s">
        <v>0</v>
      </c>
      <c r="I9" s="8" t="s">
        <v>0</v>
      </c>
    </row>
    <row r="10" spans="1:9" ht="12.75">
      <c r="A10" s="36" t="s">
        <v>12</v>
      </c>
      <c r="B10" s="6">
        <v>0</v>
      </c>
      <c r="C10" s="6">
        <v>0</v>
      </c>
      <c r="D10" s="6">
        <v>8749635.514948566</v>
      </c>
      <c r="E10" s="6">
        <v>0</v>
      </c>
      <c r="F10" s="6">
        <f t="shared" si="0"/>
        <v>8749635.514948566</v>
      </c>
      <c r="H10" s="7" t="s">
        <v>13</v>
      </c>
      <c r="I10" s="8">
        <v>71125785</v>
      </c>
    </row>
    <row r="11" spans="1:6" ht="12.75">
      <c r="A11" s="36" t="s">
        <v>14</v>
      </c>
      <c r="B11" s="6">
        <v>0</v>
      </c>
      <c r="C11" s="6">
        <v>0</v>
      </c>
      <c r="D11" s="6">
        <v>3269984.838642439</v>
      </c>
      <c r="E11" s="6">
        <v>0</v>
      </c>
      <c r="F11" s="6">
        <f t="shared" si="0"/>
        <v>3269984.838642439</v>
      </c>
    </row>
    <row r="12" spans="1:8" ht="12.75">
      <c r="A12" s="36" t="s">
        <v>15</v>
      </c>
      <c r="B12" s="6">
        <v>0</v>
      </c>
      <c r="C12" s="6">
        <v>0</v>
      </c>
      <c r="D12" s="6">
        <v>0</v>
      </c>
      <c r="E12" s="6">
        <v>0</v>
      </c>
      <c r="F12" s="6">
        <f t="shared" si="0"/>
        <v>0</v>
      </c>
      <c r="H12" s="7" t="s">
        <v>16</v>
      </c>
    </row>
    <row r="13" spans="1:9" ht="12.75">
      <c r="A13" s="36" t="s">
        <v>17</v>
      </c>
      <c r="B13" s="6">
        <v>0</v>
      </c>
      <c r="C13" s="6">
        <v>0</v>
      </c>
      <c r="D13" s="6">
        <v>104050.08022056895</v>
      </c>
      <c r="E13" s="6">
        <v>0</v>
      </c>
      <c r="F13" s="6">
        <f t="shared" si="0"/>
        <v>104050.08022056895</v>
      </c>
      <c r="H13" s="7" t="s">
        <v>18</v>
      </c>
      <c r="I13" s="8">
        <v>33435255.260000005</v>
      </c>
    </row>
    <row r="14" spans="1:9" ht="12.75">
      <c r="A14" s="36" t="s">
        <v>19</v>
      </c>
      <c r="B14" s="6">
        <v>0</v>
      </c>
      <c r="C14" s="6">
        <v>0</v>
      </c>
      <c r="D14" s="6">
        <v>1648.4857165808426</v>
      </c>
      <c r="E14" s="6">
        <v>0</v>
      </c>
      <c r="F14" s="6">
        <f t="shared" si="0"/>
        <v>1648.4857165808426</v>
      </c>
      <c r="H14" s="7" t="s">
        <v>20</v>
      </c>
      <c r="I14" s="8">
        <v>3025241.23</v>
      </c>
    </row>
    <row r="15" spans="1:9" ht="12.75">
      <c r="A15" s="36" t="s">
        <v>21</v>
      </c>
      <c r="B15" s="6">
        <v>0</v>
      </c>
      <c r="C15" s="6">
        <v>0</v>
      </c>
      <c r="D15" s="6">
        <v>5854014.45540655</v>
      </c>
      <c r="E15" s="6">
        <v>0</v>
      </c>
      <c r="F15" s="6">
        <f t="shared" si="0"/>
        <v>5854014.45540655</v>
      </c>
      <c r="H15" s="7" t="s">
        <v>22</v>
      </c>
      <c r="I15" s="8">
        <v>1179322.17</v>
      </c>
    </row>
    <row r="16" spans="1:6" ht="12.75">
      <c r="A16" s="36" t="s">
        <v>23</v>
      </c>
      <c r="B16" s="6">
        <v>0</v>
      </c>
      <c r="C16" s="6">
        <v>0</v>
      </c>
      <c r="D16" s="6">
        <v>934202.9262810163</v>
      </c>
      <c r="E16" s="6">
        <v>0</v>
      </c>
      <c r="F16" s="6">
        <f t="shared" si="0"/>
        <v>934202.9262810163</v>
      </c>
    </row>
    <row r="17" spans="1:8" ht="12.75">
      <c r="A17" s="36" t="s">
        <v>24</v>
      </c>
      <c r="B17" s="6">
        <v>0</v>
      </c>
      <c r="C17" s="6">
        <v>0</v>
      </c>
      <c r="D17" s="6">
        <v>-1173.551259273696</v>
      </c>
      <c r="E17" s="6">
        <v>0</v>
      </c>
      <c r="F17" s="6">
        <f t="shared" si="0"/>
        <v>-1173.551259273696</v>
      </c>
      <c r="H17" s="7" t="s">
        <v>25</v>
      </c>
    </row>
    <row r="18" spans="1:9" ht="12.75">
      <c r="A18" s="36" t="s">
        <v>26</v>
      </c>
      <c r="B18" s="6">
        <v>0</v>
      </c>
      <c r="C18" s="6">
        <v>0</v>
      </c>
      <c r="D18" s="6">
        <v>296856.4470718792</v>
      </c>
      <c r="E18" s="6">
        <v>0</v>
      </c>
      <c r="F18" s="6">
        <f t="shared" si="0"/>
        <v>296856.4470718792</v>
      </c>
      <c r="H18" s="7" t="s">
        <v>27</v>
      </c>
      <c r="I18" s="8">
        <v>0</v>
      </c>
    </row>
    <row r="19" spans="1:9" ht="12.75">
      <c r="A19" s="36" t="s">
        <v>28</v>
      </c>
      <c r="B19" s="6">
        <v>0</v>
      </c>
      <c r="C19" s="6">
        <v>0</v>
      </c>
      <c r="D19" s="6">
        <v>10893292.026621878</v>
      </c>
      <c r="E19" s="6">
        <v>0</v>
      </c>
      <c r="F19" s="6">
        <f t="shared" si="0"/>
        <v>10893292.026621878</v>
      </c>
      <c r="H19" s="7" t="s">
        <v>29</v>
      </c>
      <c r="I19" s="8">
        <v>0</v>
      </c>
    </row>
    <row r="20" spans="1:9" ht="12.75">
      <c r="A20" s="36" t="s">
        <v>30</v>
      </c>
      <c r="B20" s="6">
        <v>0</v>
      </c>
      <c r="C20" s="6">
        <v>0</v>
      </c>
      <c r="D20" s="6">
        <v>2497621.523334706</v>
      </c>
      <c r="E20" s="6">
        <v>0</v>
      </c>
      <c r="F20" s="6">
        <f t="shared" si="0"/>
        <v>2497621.523334706</v>
      </c>
      <c r="H20" s="7" t="s">
        <v>31</v>
      </c>
      <c r="I20" s="8" t="s">
        <v>0</v>
      </c>
    </row>
    <row r="21" spans="1:9" ht="12.75">
      <c r="A21" s="36" t="s">
        <v>32</v>
      </c>
      <c r="B21" s="6">
        <v>0</v>
      </c>
      <c r="C21" s="6">
        <v>0</v>
      </c>
      <c r="D21" s="6">
        <v>741445.0252745838</v>
      </c>
      <c r="E21" s="6">
        <v>0</v>
      </c>
      <c r="F21" s="6">
        <f t="shared" si="0"/>
        <v>741445.0252745838</v>
      </c>
      <c r="H21" s="7" t="s">
        <v>33</v>
      </c>
      <c r="I21" s="8">
        <v>743000</v>
      </c>
    </row>
    <row r="22" spans="1:9" ht="12.75">
      <c r="A22" s="36" t="s">
        <v>34</v>
      </c>
      <c r="B22" s="6">
        <v>0</v>
      </c>
      <c r="C22" s="6">
        <v>0</v>
      </c>
      <c r="D22" s="6">
        <v>373095.97507116466</v>
      </c>
      <c r="E22" s="6">
        <v>0</v>
      </c>
      <c r="F22" s="6">
        <f aca="true" t="shared" si="1" ref="F22:F37">SUM(B22:E22)</f>
        <v>373095.97507116466</v>
      </c>
      <c r="H22" s="7" t="s">
        <v>35</v>
      </c>
      <c r="I22" s="8" t="s">
        <v>0</v>
      </c>
    </row>
    <row r="23" spans="1:9" ht="12.75">
      <c r="A23" s="36" t="s">
        <v>36</v>
      </c>
      <c r="B23" s="6">
        <v>0</v>
      </c>
      <c r="C23" s="6">
        <v>0</v>
      </c>
      <c r="D23" s="6">
        <v>1016039.0878910655</v>
      </c>
      <c r="E23" s="6">
        <v>0</v>
      </c>
      <c r="F23" s="6">
        <f t="shared" si="1"/>
        <v>1016039.0878910655</v>
      </c>
      <c r="H23" s="7" t="s">
        <v>37</v>
      </c>
      <c r="I23" s="8">
        <v>33363554</v>
      </c>
    </row>
    <row r="24" spans="1:6" ht="12.75">
      <c r="A24" s="36" t="s">
        <v>38</v>
      </c>
      <c r="B24" s="6">
        <v>0</v>
      </c>
      <c r="C24" s="6">
        <v>0</v>
      </c>
      <c r="D24" s="6">
        <v>156957.6623272847</v>
      </c>
      <c r="E24" s="6">
        <v>0</v>
      </c>
      <c r="F24" s="6">
        <f t="shared" si="1"/>
        <v>156957.6623272847</v>
      </c>
    </row>
    <row r="25" spans="1:9" ht="12.75">
      <c r="A25" s="36" t="s">
        <v>39</v>
      </c>
      <c r="B25" s="6">
        <v>0</v>
      </c>
      <c r="C25" s="6">
        <v>0</v>
      </c>
      <c r="D25" s="6">
        <v>155362.0214482558</v>
      </c>
      <c r="E25" s="6">
        <v>0</v>
      </c>
      <c r="F25" s="6">
        <f t="shared" si="1"/>
        <v>155362.0214482558</v>
      </c>
      <c r="H25" s="7" t="s">
        <v>40</v>
      </c>
      <c r="I25" s="8">
        <f>SUM(I10:I15)-SUM(I18:I23)</f>
        <v>74659049.66000001</v>
      </c>
    </row>
    <row r="26" spans="1:9" ht="12.75">
      <c r="A26" s="36" t="s">
        <v>41</v>
      </c>
      <c r="B26" s="6">
        <v>0</v>
      </c>
      <c r="C26" s="6">
        <v>0</v>
      </c>
      <c r="D26" s="6">
        <v>1132779.053063434</v>
      </c>
      <c r="E26" s="6">
        <v>0</v>
      </c>
      <c r="F26" s="6">
        <f t="shared" si="1"/>
        <v>1132779.053063434</v>
      </c>
      <c r="H26" s="7" t="s">
        <v>42</v>
      </c>
      <c r="I26" s="8">
        <f>+F60</f>
        <v>74659049.66000003</v>
      </c>
    </row>
    <row r="27" spans="1:6" ht="12.75">
      <c r="A27" s="36" t="s">
        <v>43</v>
      </c>
      <c r="B27" s="6">
        <v>0</v>
      </c>
      <c r="C27" s="6">
        <v>0</v>
      </c>
      <c r="D27" s="6">
        <v>382338.00912584155</v>
      </c>
      <c r="E27" s="6">
        <v>0</v>
      </c>
      <c r="F27" s="6">
        <f t="shared" si="1"/>
        <v>382338.00912584155</v>
      </c>
    </row>
    <row r="28" spans="1:9" ht="12.75">
      <c r="A28" s="36" t="s">
        <v>44</v>
      </c>
      <c r="B28" s="6">
        <v>0</v>
      </c>
      <c r="C28" s="6">
        <v>0</v>
      </c>
      <c r="D28" s="6">
        <v>47927</v>
      </c>
      <c r="E28" s="6">
        <v>0</v>
      </c>
      <c r="F28" s="6">
        <f t="shared" si="1"/>
        <v>47927</v>
      </c>
      <c r="I28" s="8" t="s">
        <v>0</v>
      </c>
    </row>
    <row r="29" spans="1:6" ht="12.75">
      <c r="A29" s="36" t="s">
        <v>45</v>
      </c>
      <c r="B29" s="6">
        <v>0</v>
      </c>
      <c r="C29" s="6">
        <v>0</v>
      </c>
      <c r="D29" s="6">
        <v>79403.90514740456</v>
      </c>
      <c r="E29" s="6">
        <v>0</v>
      </c>
      <c r="F29" s="6">
        <f t="shared" si="1"/>
        <v>79403.90514740456</v>
      </c>
    </row>
    <row r="30" spans="1:6" ht="12.75">
      <c r="A30" s="36" t="s">
        <v>46</v>
      </c>
      <c r="B30" s="6">
        <v>0</v>
      </c>
      <c r="C30" s="6">
        <v>0</v>
      </c>
      <c r="D30" s="6">
        <v>290202.5595260563</v>
      </c>
      <c r="E30" s="6">
        <v>0</v>
      </c>
      <c r="F30" s="6">
        <f t="shared" si="1"/>
        <v>290202.5595260563</v>
      </c>
    </row>
    <row r="31" spans="1:6" ht="12.75">
      <c r="A31" s="36" t="s">
        <v>47</v>
      </c>
      <c r="B31" s="6">
        <v>0</v>
      </c>
      <c r="C31" s="6">
        <v>0</v>
      </c>
      <c r="D31" s="6">
        <v>4778413.218962796</v>
      </c>
      <c r="E31" s="6">
        <v>0</v>
      </c>
      <c r="F31" s="6">
        <f t="shared" si="1"/>
        <v>4778413.218962796</v>
      </c>
    </row>
    <row r="32" spans="1:6" ht="12.75">
      <c r="A32" s="36" t="s">
        <v>48</v>
      </c>
      <c r="B32" s="6">
        <v>0</v>
      </c>
      <c r="C32" s="6">
        <v>0</v>
      </c>
      <c r="D32" s="6">
        <v>903553.2110157297</v>
      </c>
      <c r="E32" s="6">
        <v>0</v>
      </c>
      <c r="F32" s="6">
        <f t="shared" si="1"/>
        <v>903553.2110157297</v>
      </c>
    </row>
    <row r="33" spans="1:6" ht="12.75">
      <c r="A33" s="36" t="s">
        <v>49</v>
      </c>
      <c r="B33" s="6">
        <v>0</v>
      </c>
      <c r="C33" s="6">
        <v>0</v>
      </c>
      <c r="D33" s="6">
        <v>2683137.7937629977</v>
      </c>
      <c r="E33" s="6">
        <v>0</v>
      </c>
      <c r="F33" s="6">
        <f t="shared" si="1"/>
        <v>2683137.7937629977</v>
      </c>
    </row>
    <row r="34" spans="1:6" ht="12.75">
      <c r="A34" s="36" t="s">
        <v>50</v>
      </c>
      <c r="B34" s="6">
        <v>0</v>
      </c>
      <c r="C34" s="6">
        <v>0</v>
      </c>
      <c r="D34" s="6">
        <v>254055.19883189746</v>
      </c>
      <c r="E34" s="6">
        <v>0</v>
      </c>
      <c r="F34" s="6">
        <f t="shared" si="1"/>
        <v>254055.19883189746</v>
      </c>
    </row>
    <row r="35" spans="1:6" ht="12.75">
      <c r="A35" s="36" t="s">
        <v>51</v>
      </c>
      <c r="B35" s="6">
        <v>0</v>
      </c>
      <c r="C35" s="6">
        <v>0</v>
      </c>
      <c r="D35" s="6">
        <v>2699.645599260519</v>
      </c>
      <c r="E35" s="6">
        <v>0</v>
      </c>
      <c r="F35" s="6">
        <f t="shared" si="1"/>
        <v>2699.645599260519</v>
      </c>
    </row>
    <row r="36" spans="1:6" ht="12.75">
      <c r="A36" s="36" t="s">
        <v>52</v>
      </c>
      <c r="B36" s="6">
        <v>0</v>
      </c>
      <c r="C36" s="6">
        <v>0</v>
      </c>
      <c r="D36" s="6">
        <v>1287371.6321670362</v>
      </c>
      <c r="E36" s="6">
        <v>0</v>
      </c>
      <c r="F36" s="6">
        <f t="shared" si="1"/>
        <v>1287371.6321670362</v>
      </c>
    </row>
    <row r="37" spans="1:6" ht="12.75">
      <c r="A37" s="36" t="s">
        <v>53</v>
      </c>
      <c r="B37" s="6">
        <v>0</v>
      </c>
      <c r="C37" s="6">
        <v>0</v>
      </c>
      <c r="D37" s="6">
        <v>312760.1285362907</v>
      </c>
      <c r="E37" s="6">
        <v>0</v>
      </c>
      <c r="F37" s="6">
        <f t="shared" si="1"/>
        <v>312760.1285362907</v>
      </c>
    </row>
    <row r="38" spans="1:6" ht="12.75">
      <c r="A38" s="36" t="s">
        <v>54</v>
      </c>
      <c r="B38" s="6">
        <v>0</v>
      </c>
      <c r="C38" s="6">
        <v>0</v>
      </c>
      <c r="D38" s="6">
        <v>0</v>
      </c>
      <c r="E38" s="6">
        <v>0</v>
      </c>
      <c r="F38" s="6">
        <f aca="true" t="shared" si="2" ref="F38:F53">SUM(B38:E38)</f>
        <v>0</v>
      </c>
    </row>
    <row r="39" spans="1:6" ht="12.75">
      <c r="A39" s="36" t="s">
        <v>55</v>
      </c>
      <c r="B39" s="6">
        <v>0</v>
      </c>
      <c r="C39" s="6">
        <v>0</v>
      </c>
      <c r="D39" s="6">
        <v>1085116.0168992553</v>
      </c>
      <c r="E39" s="6">
        <v>0</v>
      </c>
      <c r="F39" s="6">
        <f t="shared" si="2"/>
        <v>1085116.0168992553</v>
      </c>
    </row>
    <row r="40" spans="1:6" ht="12.75">
      <c r="A40" s="36" t="s">
        <v>56</v>
      </c>
      <c r="B40" s="6">
        <v>0</v>
      </c>
      <c r="C40" s="6">
        <v>0</v>
      </c>
      <c r="D40" s="6">
        <v>2502617.245250328</v>
      </c>
      <c r="E40" s="6">
        <v>0</v>
      </c>
      <c r="F40" s="6">
        <f t="shared" si="2"/>
        <v>2502617.245250328</v>
      </c>
    </row>
    <row r="41" spans="1:6" ht="12.75">
      <c r="A41" s="36" t="s">
        <v>57</v>
      </c>
      <c r="B41" s="6">
        <v>0</v>
      </c>
      <c r="C41" s="6">
        <v>0</v>
      </c>
      <c r="D41" s="6">
        <v>3481449.0361969853</v>
      </c>
      <c r="E41" s="6">
        <v>0</v>
      </c>
      <c r="F41" s="6">
        <f t="shared" si="2"/>
        <v>3481449.0361969853</v>
      </c>
    </row>
    <row r="42" spans="1:6" ht="12.75">
      <c r="A42" s="36" t="s">
        <v>58</v>
      </c>
      <c r="B42" s="6">
        <v>0</v>
      </c>
      <c r="C42" s="6">
        <v>0</v>
      </c>
      <c r="D42" s="6">
        <v>601939.1095861687</v>
      </c>
      <c r="E42" s="6">
        <v>0</v>
      </c>
      <c r="F42" s="6">
        <f t="shared" si="2"/>
        <v>601939.1095861687</v>
      </c>
    </row>
    <row r="43" spans="1:6" ht="12.75">
      <c r="A43" s="36" t="s">
        <v>59</v>
      </c>
      <c r="B43" s="6">
        <v>0</v>
      </c>
      <c r="C43" s="6">
        <v>0</v>
      </c>
      <c r="D43" s="6">
        <v>882441.9557922031</v>
      </c>
      <c r="E43" s="6">
        <v>0</v>
      </c>
      <c r="F43" s="6">
        <f t="shared" si="2"/>
        <v>882441.9557922031</v>
      </c>
    </row>
    <row r="44" spans="1:6" ht="12.75">
      <c r="A44" s="36" t="s">
        <v>60</v>
      </c>
      <c r="B44" s="6">
        <v>0</v>
      </c>
      <c r="C44" s="6">
        <v>0</v>
      </c>
      <c r="D44" s="6">
        <v>810130.9669739222</v>
      </c>
      <c r="E44" s="6">
        <v>0</v>
      </c>
      <c r="F44" s="6">
        <f t="shared" si="2"/>
        <v>810130.9669739222</v>
      </c>
    </row>
    <row r="45" spans="1:6" ht="12.75">
      <c r="A45" s="36" t="s">
        <v>61</v>
      </c>
      <c r="B45" s="6">
        <v>0</v>
      </c>
      <c r="C45" s="6">
        <v>0</v>
      </c>
      <c r="D45" s="6">
        <v>0</v>
      </c>
      <c r="E45" s="6">
        <v>0</v>
      </c>
      <c r="F45" s="6">
        <f t="shared" si="2"/>
        <v>0</v>
      </c>
    </row>
    <row r="46" spans="1:6" ht="12.75">
      <c r="A46" s="36" t="s">
        <v>62</v>
      </c>
      <c r="B46" s="6">
        <v>0</v>
      </c>
      <c r="C46" s="6">
        <v>0</v>
      </c>
      <c r="D46" s="6">
        <v>5953.534429764817</v>
      </c>
      <c r="E46" s="6">
        <v>0</v>
      </c>
      <c r="F46" s="6">
        <f t="shared" si="2"/>
        <v>5953.534429764817</v>
      </c>
    </row>
    <row r="47" spans="1:6" ht="12.75">
      <c r="A47" s="36" t="s">
        <v>63</v>
      </c>
      <c r="B47" s="6">
        <v>0</v>
      </c>
      <c r="C47" s="6">
        <v>0</v>
      </c>
      <c r="D47" s="6">
        <v>499741.26354515227</v>
      </c>
      <c r="E47" s="6">
        <v>0</v>
      </c>
      <c r="F47" s="6">
        <f t="shared" si="2"/>
        <v>499741.26354515227</v>
      </c>
    </row>
    <row r="48" spans="1:6" ht="12.75">
      <c r="A48" s="36" t="s">
        <v>64</v>
      </c>
      <c r="B48" s="6">
        <v>0</v>
      </c>
      <c r="C48" s="6">
        <v>0</v>
      </c>
      <c r="D48" s="6">
        <v>2660101.845864416</v>
      </c>
      <c r="E48" s="6">
        <v>0</v>
      </c>
      <c r="F48" s="6">
        <f t="shared" si="2"/>
        <v>2660101.845864416</v>
      </c>
    </row>
    <row r="49" spans="1:6" ht="12.75">
      <c r="A49" s="36" t="s">
        <v>65</v>
      </c>
      <c r="B49" s="6">
        <v>0</v>
      </c>
      <c r="C49" s="6">
        <v>0</v>
      </c>
      <c r="D49" s="6">
        <v>654963.4128810244</v>
      </c>
      <c r="E49" s="6">
        <v>0</v>
      </c>
      <c r="F49" s="6">
        <f t="shared" si="2"/>
        <v>654963.4128810244</v>
      </c>
    </row>
    <row r="50" spans="1:6" ht="12.75">
      <c r="A50" s="36" t="s">
        <v>66</v>
      </c>
      <c r="B50" s="6">
        <v>0</v>
      </c>
      <c r="C50" s="6">
        <v>0</v>
      </c>
      <c r="D50" s="6">
        <v>2324494.611055136</v>
      </c>
      <c r="E50" s="6">
        <v>0</v>
      </c>
      <c r="F50" s="6">
        <f t="shared" si="2"/>
        <v>2324494.611055136</v>
      </c>
    </row>
    <row r="51" spans="1:6" ht="12.75">
      <c r="A51" s="36" t="s">
        <v>67</v>
      </c>
      <c r="B51" s="6">
        <v>0</v>
      </c>
      <c r="C51" s="6">
        <v>0</v>
      </c>
      <c r="D51" s="6">
        <v>88228.91063626544</v>
      </c>
      <c r="E51" s="6">
        <v>0</v>
      </c>
      <c r="F51" s="6">
        <f t="shared" si="2"/>
        <v>88228.91063626544</v>
      </c>
    </row>
    <row r="52" spans="1:6" ht="12.75">
      <c r="A52" s="36" t="s">
        <v>68</v>
      </c>
      <c r="B52" s="6">
        <v>0</v>
      </c>
      <c r="C52" s="6">
        <v>0</v>
      </c>
      <c r="D52" s="6">
        <v>14510.307081080511</v>
      </c>
      <c r="E52" s="6">
        <v>0</v>
      </c>
      <c r="F52" s="6">
        <f t="shared" si="2"/>
        <v>14510.307081080511</v>
      </c>
    </row>
    <row r="53" spans="1:6" ht="12.75">
      <c r="A53" s="36" t="s">
        <v>69</v>
      </c>
      <c r="B53" s="6">
        <v>0</v>
      </c>
      <c r="C53" s="6">
        <v>0</v>
      </c>
      <c r="D53" s="6">
        <v>575126.1522932039</v>
      </c>
      <c r="E53" s="6">
        <v>0</v>
      </c>
      <c r="F53" s="6">
        <f t="shared" si="2"/>
        <v>575126.1522932039</v>
      </c>
    </row>
    <row r="54" spans="1:6" ht="12.75">
      <c r="A54" s="36" t="s">
        <v>70</v>
      </c>
      <c r="B54" s="6">
        <v>0</v>
      </c>
      <c r="C54" s="6">
        <v>0</v>
      </c>
      <c r="D54" s="6">
        <v>7212497.653133305</v>
      </c>
      <c r="E54" s="6">
        <v>0</v>
      </c>
      <c r="F54" s="6">
        <f>SUM(B54:E54)</f>
        <v>7212497.653133305</v>
      </c>
    </row>
    <row r="55" spans="1:6" ht="12.75">
      <c r="A55" s="36" t="s">
        <v>71</v>
      </c>
      <c r="B55" s="6">
        <v>0</v>
      </c>
      <c r="C55" s="6">
        <v>0</v>
      </c>
      <c r="D55" s="6">
        <v>199319.93824432406</v>
      </c>
      <c r="E55" s="6">
        <v>0</v>
      </c>
      <c r="F55" s="6">
        <f>SUM(B55:E55)</f>
        <v>199319.93824432406</v>
      </c>
    </row>
    <row r="56" spans="1:6" ht="12.75">
      <c r="A56" s="36" t="s">
        <v>72</v>
      </c>
      <c r="B56" s="6">
        <v>0</v>
      </c>
      <c r="C56" s="6">
        <v>0</v>
      </c>
      <c r="D56" s="6">
        <v>197545.0663757093</v>
      </c>
      <c r="E56" s="6">
        <v>0</v>
      </c>
      <c r="F56" s="6">
        <f>SUM(B56:E56)</f>
        <v>197545.0663757093</v>
      </c>
    </row>
    <row r="57" spans="1:6" ht="12.75">
      <c r="A57" s="36" t="s">
        <v>73</v>
      </c>
      <c r="B57" s="6">
        <v>0</v>
      </c>
      <c r="C57" s="6">
        <v>0</v>
      </c>
      <c r="D57" s="6">
        <v>411218.2116069598</v>
      </c>
      <c r="E57" s="6">
        <v>0</v>
      </c>
      <c r="F57" s="6">
        <f>SUM(B57:E57)</f>
        <v>411218.2116069598</v>
      </c>
    </row>
    <row r="58" spans="1:6" ht="12.75">
      <c r="A58" s="36" t="s">
        <v>74</v>
      </c>
      <c r="B58" s="6">
        <v>0</v>
      </c>
      <c r="C58" s="6">
        <v>0</v>
      </c>
      <c r="D58" s="6">
        <v>1482.1748013587478</v>
      </c>
      <c r="E58" s="6">
        <v>0</v>
      </c>
      <c r="F58" s="6">
        <f>SUM(B58:E58)</f>
        <v>1482.1748013587478</v>
      </c>
    </row>
    <row r="59" spans="1:6" ht="12.75">
      <c r="A59" s="36" t="s">
        <v>0</v>
      </c>
      <c r="B59" s="6"/>
      <c r="C59" s="6"/>
      <c r="D59" s="6"/>
      <c r="E59" s="6"/>
      <c r="F59" s="6"/>
    </row>
    <row r="60" spans="1:6" ht="12.75">
      <c r="A60" s="36" t="s">
        <v>6</v>
      </c>
      <c r="B60" s="6">
        <f>SUM(B6:B58)</f>
        <v>0</v>
      </c>
      <c r="C60" s="6">
        <f>SUM(C6:C58)</f>
        <v>0</v>
      </c>
      <c r="D60" s="6">
        <f>SUM(D6:D58)</f>
        <v>74659049.66000003</v>
      </c>
      <c r="E60" s="6">
        <f>SUM(E6:E58)</f>
        <v>0</v>
      </c>
      <c r="F60" s="6">
        <f>SUM(F6:F58)</f>
        <v>74659049.66000003</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1.625" style="7" bestFit="1" customWidth="1"/>
    <col min="4" max="4" width="9.375" style="7" bestFit="1" customWidth="1"/>
    <col min="5" max="5" width="14.50390625" style="7" bestFit="1" customWidth="1"/>
    <col min="6" max="6" width="9.37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97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705.7622103553807</v>
      </c>
      <c r="C6" s="6">
        <v>701.3897476734745</v>
      </c>
      <c r="D6" s="6">
        <v>273.8480419711448</v>
      </c>
      <c r="E6" s="6">
        <v>0</v>
      </c>
      <c r="F6" s="6">
        <f aca="true" t="shared" si="0" ref="F6:F21">SUM(B6:E6)</f>
        <v>1681</v>
      </c>
      <c r="H6" s="7" t="s">
        <v>8</v>
      </c>
      <c r="I6" s="8" t="s">
        <v>0</v>
      </c>
    </row>
    <row r="7" spans="1:6" ht="12" customHeight="1">
      <c r="A7" s="36" t="s">
        <v>9</v>
      </c>
      <c r="B7" s="6">
        <v>604.7420253321254</v>
      </c>
      <c r="C7" s="6">
        <v>2.624227947865263</v>
      </c>
      <c r="D7" s="6">
        <v>75.6337467200093</v>
      </c>
      <c r="E7" s="6">
        <v>0</v>
      </c>
      <c r="F7" s="6">
        <f t="shared" si="0"/>
        <v>683</v>
      </c>
    </row>
    <row r="8" spans="1:9" ht="12.75">
      <c r="A8" s="36" t="s">
        <v>10</v>
      </c>
      <c r="B8" s="6">
        <v>4450.123988314291</v>
      </c>
      <c r="C8" s="6">
        <v>1970.000198849711</v>
      </c>
      <c r="D8" s="6">
        <v>2047.8758128359984</v>
      </c>
      <c r="E8" s="6">
        <v>0</v>
      </c>
      <c r="F8" s="6">
        <f t="shared" si="0"/>
        <v>8468</v>
      </c>
      <c r="H8" s="7" t="s">
        <v>0</v>
      </c>
      <c r="I8" s="8" t="s">
        <v>0</v>
      </c>
    </row>
    <row r="9" spans="1:9" ht="12.75">
      <c r="A9" s="36" t="s">
        <v>11</v>
      </c>
      <c r="B9" s="6">
        <v>816.8381287654831</v>
      </c>
      <c r="C9" s="6">
        <v>310.11862757512665</v>
      </c>
      <c r="D9" s="6">
        <v>395.0432436593902</v>
      </c>
      <c r="E9" s="6">
        <v>0</v>
      </c>
      <c r="F9" s="6">
        <f t="shared" si="0"/>
        <v>1522</v>
      </c>
      <c r="H9" s="7" t="s">
        <v>0</v>
      </c>
      <c r="I9" s="8" t="s">
        <v>0</v>
      </c>
    </row>
    <row r="10" spans="1:9" ht="12.75">
      <c r="A10" s="36" t="s">
        <v>12</v>
      </c>
      <c r="B10" s="6">
        <v>23520.034642295326</v>
      </c>
      <c r="C10" s="6">
        <v>3953.217161451642</v>
      </c>
      <c r="D10" s="6">
        <v>22675.748196253033</v>
      </c>
      <c r="E10" s="6">
        <v>0</v>
      </c>
      <c r="F10" s="6">
        <f t="shared" si="0"/>
        <v>50149</v>
      </c>
      <c r="H10" s="7" t="s">
        <v>13</v>
      </c>
      <c r="I10" s="8">
        <v>789601673</v>
      </c>
    </row>
    <row r="11" spans="1:6" ht="12.75">
      <c r="A11" s="36" t="s">
        <v>14</v>
      </c>
      <c r="B11" s="6">
        <v>4453.349772769328</v>
      </c>
      <c r="C11" s="6">
        <v>1073.6019898156703</v>
      </c>
      <c r="D11" s="6">
        <v>2583.0482374150015</v>
      </c>
      <c r="E11" s="6">
        <v>0</v>
      </c>
      <c r="F11" s="6">
        <f t="shared" si="0"/>
        <v>8110</v>
      </c>
    </row>
    <row r="12" spans="1:8" ht="12.75">
      <c r="A12" s="36" t="s">
        <v>15</v>
      </c>
      <c r="B12" s="6">
        <v>5498.914094905391</v>
      </c>
      <c r="C12" s="6">
        <v>1556.0933399139994</v>
      </c>
      <c r="D12" s="6">
        <v>6612.99256518061</v>
      </c>
      <c r="E12" s="6">
        <v>0</v>
      </c>
      <c r="F12" s="6">
        <f t="shared" si="0"/>
        <v>13668</v>
      </c>
      <c r="H12" s="7" t="s">
        <v>16</v>
      </c>
    </row>
    <row r="13" spans="1:9" ht="12.75">
      <c r="A13" s="36" t="s">
        <v>17</v>
      </c>
      <c r="B13" s="6">
        <v>378.2057085034681</v>
      </c>
      <c r="C13" s="6">
        <v>151.46249754827667</v>
      </c>
      <c r="D13" s="6">
        <v>332.33179394825527</v>
      </c>
      <c r="E13" s="6">
        <v>0</v>
      </c>
      <c r="F13" s="6">
        <f t="shared" si="0"/>
        <v>862</v>
      </c>
      <c r="H13" s="7" t="s">
        <v>18</v>
      </c>
      <c r="I13" s="8">
        <v>0</v>
      </c>
    </row>
    <row r="14" spans="1:9" ht="12.75">
      <c r="A14" s="36" t="s">
        <v>19</v>
      </c>
      <c r="B14" s="6">
        <v>661.1731947020854</v>
      </c>
      <c r="C14" s="6">
        <v>144.5962087240114</v>
      </c>
      <c r="D14" s="6">
        <v>535.2305965739032</v>
      </c>
      <c r="E14" s="6">
        <v>0</v>
      </c>
      <c r="F14" s="6">
        <f t="shared" si="0"/>
        <v>1341</v>
      </c>
      <c r="H14" s="7" t="s">
        <v>20</v>
      </c>
      <c r="I14" s="8">
        <v>0</v>
      </c>
    </row>
    <row r="15" spans="1:9" ht="12.75">
      <c r="A15" s="36" t="s">
        <v>21</v>
      </c>
      <c r="B15" s="6">
        <v>14344.78287452178</v>
      </c>
      <c r="C15" s="6">
        <v>5871.986377830867</v>
      </c>
      <c r="D15" s="6">
        <v>9327.230747647354</v>
      </c>
      <c r="E15" s="6">
        <v>0</v>
      </c>
      <c r="F15" s="6">
        <f t="shared" si="0"/>
        <v>29544</v>
      </c>
      <c r="H15" s="7" t="s">
        <v>22</v>
      </c>
      <c r="I15" s="8">
        <v>502363.82</v>
      </c>
    </row>
    <row r="16" spans="1:6" ht="12.75">
      <c r="A16" s="36" t="s">
        <v>23</v>
      </c>
      <c r="B16" s="6">
        <v>1866.487996013948</v>
      </c>
      <c r="C16" s="6">
        <v>1749.2416841696233</v>
      </c>
      <c r="D16" s="6">
        <v>1287.2703198164286</v>
      </c>
      <c r="E16" s="6">
        <v>0</v>
      </c>
      <c r="F16" s="6">
        <f t="shared" si="0"/>
        <v>4903</v>
      </c>
    </row>
    <row r="17" spans="1:8" ht="12.75">
      <c r="A17" s="36" t="s">
        <v>24</v>
      </c>
      <c r="B17" s="6">
        <v>1441.807601786023</v>
      </c>
      <c r="C17" s="6">
        <v>217.25662791525545</v>
      </c>
      <c r="D17" s="6">
        <v>228.9357702987215</v>
      </c>
      <c r="E17" s="6">
        <v>0</v>
      </c>
      <c r="F17" s="6">
        <f t="shared" si="0"/>
        <v>1888</v>
      </c>
      <c r="H17" s="7" t="s">
        <v>25</v>
      </c>
    </row>
    <row r="18" spans="1:9" ht="12.75">
      <c r="A18" s="36" t="s">
        <v>26</v>
      </c>
      <c r="B18" s="6">
        <v>513.004021509284</v>
      </c>
      <c r="C18" s="6">
        <v>0.5478118317036303</v>
      </c>
      <c r="D18" s="6">
        <v>127.44816665901236</v>
      </c>
      <c r="E18" s="6">
        <v>0</v>
      </c>
      <c r="F18" s="6">
        <f t="shared" si="0"/>
        <v>641</v>
      </c>
      <c r="H18" s="7" t="s">
        <v>27</v>
      </c>
      <c r="I18" s="8">
        <v>0</v>
      </c>
    </row>
    <row r="19" spans="1:9" ht="12.75">
      <c r="A19" s="36" t="s">
        <v>28</v>
      </c>
      <c r="B19" s="6">
        <v>7251.204726926723</v>
      </c>
      <c r="C19" s="6">
        <v>2719.7450870198386</v>
      </c>
      <c r="D19" s="6">
        <v>6010.050186053438</v>
      </c>
      <c r="E19" s="6">
        <v>0</v>
      </c>
      <c r="F19" s="6">
        <f t="shared" si="0"/>
        <v>15981</v>
      </c>
      <c r="H19" s="7" t="s">
        <v>29</v>
      </c>
      <c r="I19" s="8">
        <v>789601673</v>
      </c>
    </row>
    <row r="20" spans="1:9" ht="12.75">
      <c r="A20" s="36" t="s">
        <v>30</v>
      </c>
      <c r="B20" s="6">
        <v>2318.2292553679476</v>
      </c>
      <c r="C20" s="6">
        <v>953.733627271509</v>
      </c>
      <c r="D20" s="6">
        <v>1878.0371173605433</v>
      </c>
      <c r="E20" s="6">
        <v>0</v>
      </c>
      <c r="F20" s="6">
        <f t="shared" si="0"/>
        <v>5150</v>
      </c>
      <c r="H20" s="7" t="s">
        <v>31</v>
      </c>
      <c r="I20" s="8" t="s">
        <v>0</v>
      </c>
    </row>
    <row r="21" spans="1:9" ht="12.75">
      <c r="A21" s="36" t="s">
        <v>32</v>
      </c>
      <c r="B21" s="6">
        <v>3090.976924183493</v>
      </c>
      <c r="C21" s="6">
        <v>986.0023475254935</v>
      </c>
      <c r="D21" s="6">
        <v>1842.0207282910135</v>
      </c>
      <c r="E21" s="6">
        <v>0</v>
      </c>
      <c r="F21" s="6">
        <f t="shared" si="0"/>
        <v>5919</v>
      </c>
      <c r="H21" s="7" t="s">
        <v>33</v>
      </c>
      <c r="I21" s="8">
        <v>0</v>
      </c>
    </row>
    <row r="22" spans="1:9" ht="12.75">
      <c r="A22" s="36" t="s">
        <v>34</v>
      </c>
      <c r="B22" s="6">
        <v>2868.848554034143</v>
      </c>
      <c r="C22" s="6">
        <v>955.1966624335623</v>
      </c>
      <c r="D22" s="6">
        <v>4324.954783532295</v>
      </c>
      <c r="E22" s="6">
        <v>0</v>
      </c>
      <c r="F22" s="6">
        <f aca="true" t="shared" si="1" ref="F22:F37">SUM(B22:E22)</f>
        <v>8149</v>
      </c>
      <c r="H22" s="7" t="s">
        <v>35</v>
      </c>
      <c r="I22" s="8" t="s">
        <v>0</v>
      </c>
    </row>
    <row r="23" spans="1:9" ht="12.75">
      <c r="A23" s="36" t="s">
        <v>36</v>
      </c>
      <c r="B23" s="6">
        <v>648.5597141774848</v>
      </c>
      <c r="C23" s="6">
        <v>822.7431854067979</v>
      </c>
      <c r="D23" s="6">
        <v>1178.6971004157172</v>
      </c>
      <c r="E23" s="6">
        <v>0</v>
      </c>
      <c r="F23" s="6">
        <f t="shared" si="1"/>
        <v>2650</v>
      </c>
      <c r="H23" s="7" t="s">
        <v>37</v>
      </c>
      <c r="I23" s="8">
        <v>0</v>
      </c>
    </row>
    <row r="24" spans="1:6" ht="12.75">
      <c r="A24" s="36" t="s">
        <v>38</v>
      </c>
      <c r="B24" s="6">
        <v>0</v>
      </c>
      <c r="C24" s="6">
        <v>0</v>
      </c>
      <c r="D24" s="6">
        <v>0</v>
      </c>
      <c r="E24" s="6">
        <v>0</v>
      </c>
      <c r="F24" s="6">
        <f t="shared" si="1"/>
        <v>0</v>
      </c>
    </row>
    <row r="25" spans="1:9" ht="12.75">
      <c r="A25" s="36" t="s">
        <v>39</v>
      </c>
      <c r="B25" s="6">
        <v>1119.1892553863624</v>
      </c>
      <c r="C25" s="6">
        <v>754.564929986334</v>
      </c>
      <c r="D25" s="6">
        <v>656.2458146273035</v>
      </c>
      <c r="E25" s="6">
        <v>0</v>
      </c>
      <c r="F25" s="6">
        <f t="shared" si="1"/>
        <v>2530</v>
      </c>
      <c r="H25" s="7" t="s">
        <v>40</v>
      </c>
      <c r="I25" s="8">
        <f>SUM(I10:I15)-SUM(I18:I23)</f>
        <v>502363.82000005245</v>
      </c>
    </row>
    <row r="26" spans="1:9" ht="12.75">
      <c r="A26" s="36" t="s">
        <v>41</v>
      </c>
      <c r="B26" s="6">
        <v>4426.225023035648</v>
      </c>
      <c r="C26" s="6">
        <v>1258.4490797012452</v>
      </c>
      <c r="D26" s="6">
        <v>7919.325897263107</v>
      </c>
      <c r="E26" s="6">
        <v>0</v>
      </c>
      <c r="F26" s="6">
        <f t="shared" si="1"/>
        <v>13604</v>
      </c>
      <c r="H26" s="7" t="s">
        <v>42</v>
      </c>
      <c r="I26" s="8">
        <f>+F60</f>
        <v>502364</v>
      </c>
    </row>
    <row r="27" spans="1:6" ht="12.75">
      <c r="A27" s="36" t="s">
        <v>43</v>
      </c>
      <c r="B27" s="6">
        <v>9707.819452271184</v>
      </c>
      <c r="C27" s="6">
        <v>17235.090730240063</v>
      </c>
      <c r="D27" s="6">
        <v>6891.089817488755</v>
      </c>
      <c r="E27" s="6">
        <v>0</v>
      </c>
      <c r="F27" s="6">
        <f t="shared" si="1"/>
        <v>33834</v>
      </c>
    </row>
    <row r="28" spans="1:6" ht="12.75">
      <c r="A28" s="36" t="s">
        <v>44</v>
      </c>
      <c r="B28" s="6">
        <v>10298.310189719496</v>
      </c>
      <c r="C28" s="6">
        <v>2274.6503761860317</v>
      </c>
      <c r="D28" s="6">
        <v>8506.039434094473</v>
      </c>
      <c r="E28" s="6">
        <v>0</v>
      </c>
      <c r="F28" s="6">
        <f t="shared" si="1"/>
        <v>21079</v>
      </c>
    </row>
    <row r="29" spans="1:6" ht="12.75">
      <c r="A29" s="36" t="s">
        <v>45</v>
      </c>
      <c r="B29" s="6">
        <v>3718.5987812668336</v>
      </c>
      <c r="C29" s="6">
        <v>1790.8084786129657</v>
      </c>
      <c r="D29" s="6">
        <v>5169.592740120201</v>
      </c>
      <c r="E29" s="6">
        <v>0</v>
      </c>
      <c r="F29" s="6">
        <f t="shared" si="1"/>
        <v>10679</v>
      </c>
    </row>
    <row r="30" spans="1:6" ht="12.75">
      <c r="A30" s="36" t="s">
        <v>46</v>
      </c>
      <c r="B30" s="6">
        <v>293.9040299193569</v>
      </c>
      <c r="C30" s="6">
        <v>502.7022655531273</v>
      </c>
      <c r="D30" s="6">
        <v>291.39370452751587</v>
      </c>
      <c r="E30" s="6">
        <v>0</v>
      </c>
      <c r="F30" s="6">
        <f t="shared" si="1"/>
        <v>1088</v>
      </c>
    </row>
    <row r="31" spans="1:6" ht="12.75">
      <c r="A31" s="36" t="s">
        <v>47</v>
      </c>
      <c r="B31" s="6">
        <v>3663.7549911017527</v>
      </c>
      <c r="C31" s="6">
        <v>768.2735212687741</v>
      </c>
      <c r="D31" s="6">
        <v>3119.9714876294734</v>
      </c>
      <c r="E31" s="6">
        <v>0</v>
      </c>
      <c r="F31" s="6">
        <f t="shared" si="1"/>
        <v>7552</v>
      </c>
    </row>
    <row r="32" spans="1:6" ht="12.75">
      <c r="A32" s="36" t="s">
        <v>48</v>
      </c>
      <c r="B32" s="6">
        <v>519.1864798681272</v>
      </c>
      <c r="C32" s="6">
        <v>236.08180937528783</v>
      </c>
      <c r="D32" s="6">
        <v>252.7317107565849</v>
      </c>
      <c r="E32" s="6">
        <v>0</v>
      </c>
      <c r="F32" s="6">
        <f t="shared" si="1"/>
        <v>1007.9999999999999</v>
      </c>
    </row>
    <row r="33" spans="1:6" ht="12.75">
      <c r="A33" s="36" t="s">
        <v>49</v>
      </c>
      <c r="B33" s="6">
        <v>1943.5772545517268</v>
      </c>
      <c r="C33" s="6">
        <v>573.9592764487709</v>
      </c>
      <c r="D33" s="6">
        <v>886.4634689995023</v>
      </c>
      <c r="E33" s="6">
        <v>0</v>
      </c>
      <c r="F33" s="6">
        <f t="shared" si="1"/>
        <v>3404</v>
      </c>
    </row>
    <row r="34" spans="1:6" ht="12.75">
      <c r="A34" s="36" t="s">
        <v>50</v>
      </c>
      <c r="B34" s="6">
        <v>1579.97567996352</v>
      </c>
      <c r="C34" s="6">
        <v>449.54231123654375</v>
      </c>
      <c r="D34" s="6">
        <v>598.4820087999362</v>
      </c>
      <c r="E34" s="6">
        <v>0</v>
      </c>
      <c r="F34" s="6">
        <f t="shared" si="1"/>
        <v>2628</v>
      </c>
    </row>
    <row r="35" spans="1:6" ht="12.75">
      <c r="A35" s="36" t="s">
        <v>51</v>
      </c>
      <c r="B35" s="6">
        <v>1525.308068394508</v>
      </c>
      <c r="C35" s="6">
        <v>390.5638122706929</v>
      </c>
      <c r="D35" s="6">
        <v>871.1281193347992</v>
      </c>
      <c r="E35" s="6">
        <v>0</v>
      </c>
      <c r="F35" s="6">
        <f t="shared" si="1"/>
        <v>2787</v>
      </c>
    </row>
    <row r="36" spans="1:6" ht="12.75">
      <c r="A36" s="36" t="s">
        <v>52</v>
      </c>
      <c r="B36" s="6">
        <v>6269.093593950071</v>
      </c>
      <c r="C36" s="6">
        <v>4683.695453915157</v>
      </c>
      <c r="D36" s="6">
        <v>23435.21095213477</v>
      </c>
      <c r="E36" s="6">
        <v>0</v>
      </c>
      <c r="F36" s="6">
        <f t="shared" si="1"/>
        <v>34388</v>
      </c>
    </row>
    <row r="37" spans="1:6" ht="12.75">
      <c r="A37" s="36" t="s">
        <v>53</v>
      </c>
      <c r="B37" s="6">
        <v>1798.9342928879475</v>
      </c>
      <c r="C37" s="6">
        <v>349.5909027969554</v>
      </c>
      <c r="D37" s="6">
        <v>325.474804315097</v>
      </c>
      <c r="E37" s="6">
        <v>0</v>
      </c>
      <c r="F37" s="6">
        <f t="shared" si="1"/>
        <v>2474</v>
      </c>
    </row>
    <row r="38" spans="1:6" ht="12.75">
      <c r="A38" s="36" t="s">
        <v>54</v>
      </c>
      <c r="B38" s="6">
        <v>26515.324749546948</v>
      </c>
      <c r="C38" s="6">
        <v>15912.873410365988</v>
      </c>
      <c r="D38" s="6">
        <v>39100.801840087064</v>
      </c>
      <c r="E38" s="6">
        <v>0</v>
      </c>
      <c r="F38" s="6">
        <f aca="true" t="shared" si="2" ref="F38:F53">SUM(B38:E38)</f>
        <v>81529</v>
      </c>
    </row>
    <row r="39" spans="1:6" ht="12.75">
      <c r="A39" s="36" t="s">
        <v>55</v>
      </c>
      <c r="B39" s="6">
        <v>3045.991051253446</v>
      </c>
      <c r="C39" s="6">
        <v>1402.8059595640457</v>
      </c>
      <c r="D39" s="6">
        <v>5985.202989182508</v>
      </c>
      <c r="E39" s="6">
        <v>0</v>
      </c>
      <c r="F39" s="6">
        <f t="shared" si="2"/>
        <v>10434</v>
      </c>
    </row>
    <row r="40" spans="1:6" ht="12.75">
      <c r="A40" s="36" t="s">
        <v>56</v>
      </c>
      <c r="B40" s="6">
        <v>104.42961827665174</v>
      </c>
      <c r="C40" s="6">
        <v>584.2882888038608</v>
      </c>
      <c r="D40" s="6">
        <v>27.282092919487482</v>
      </c>
      <c r="E40" s="6">
        <v>0</v>
      </c>
      <c r="F40" s="6">
        <f t="shared" si="2"/>
        <v>716</v>
      </c>
    </row>
    <row r="41" spans="1:6" ht="12.75">
      <c r="A41" s="36" t="s">
        <v>57</v>
      </c>
      <c r="B41" s="6">
        <v>6685.919324713606</v>
      </c>
      <c r="C41" s="6">
        <v>1823.4908019025927</v>
      </c>
      <c r="D41" s="6">
        <v>4630.589873383801</v>
      </c>
      <c r="E41" s="6">
        <v>0</v>
      </c>
      <c r="F41" s="6">
        <f t="shared" si="2"/>
        <v>13140</v>
      </c>
    </row>
    <row r="42" spans="1:6" ht="12.75">
      <c r="A42" s="36" t="s">
        <v>58</v>
      </c>
      <c r="B42" s="6">
        <v>1172.8840741714146</v>
      </c>
      <c r="C42" s="6">
        <v>735.4837537124622</v>
      </c>
      <c r="D42" s="6">
        <v>361.63217211612323</v>
      </c>
      <c r="E42" s="6">
        <v>0</v>
      </c>
      <c r="F42" s="6">
        <f t="shared" si="2"/>
        <v>2270</v>
      </c>
    </row>
    <row r="43" spans="1:6" ht="12.75">
      <c r="A43" s="36" t="s">
        <v>59</v>
      </c>
      <c r="B43" s="6">
        <v>2123.136159942795</v>
      </c>
      <c r="C43" s="6">
        <v>847.3039072101881</v>
      </c>
      <c r="D43" s="6">
        <v>1547.5599328470169</v>
      </c>
      <c r="E43" s="6">
        <v>0</v>
      </c>
      <c r="F43" s="6">
        <f t="shared" si="2"/>
        <v>4518</v>
      </c>
    </row>
    <row r="44" spans="1:6" ht="12.75">
      <c r="A44" s="36" t="s">
        <v>60</v>
      </c>
      <c r="B44" s="6">
        <v>12140.57859152286</v>
      </c>
      <c r="C44" s="6">
        <v>3100.911626003662</v>
      </c>
      <c r="D44" s="6">
        <v>8226.509782473477</v>
      </c>
      <c r="E44" s="6">
        <v>0</v>
      </c>
      <c r="F44" s="6">
        <f t="shared" si="2"/>
        <v>23468</v>
      </c>
    </row>
    <row r="45" spans="1:6" ht="12.75">
      <c r="A45" s="36" t="s">
        <v>61</v>
      </c>
      <c r="B45" s="6">
        <v>0</v>
      </c>
      <c r="C45" s="6">
        <v>0</v>
      </c>
      <c r="D45" s="6">
        <v>0</v>
      </c>
      <c r="E45" s="6">
        <v>0</v>
      </c>
      <c r="F45" s="6">
        <f t="shared" si="2"/>
        <v>0</v>
      </c>
    </row>
    <row r="46" spans="1:6" ht="12.75">
      <c r="A46" s="36" t="s">
        <v>62</v>
      </c>
      <c r="B46" s="6">
        <v>734.2202741876305</v>
      </c>
      <c r="C46" s="6">
        <v>464.70968996636384</v>
      </c>
      <c r="D46" s="6">
        <v>1385.0700358460056</v>
      </c>
      <c r="E46" s="6">
        <v>0</v>
      </c>
      <c r="F46" s="6">
        <f t="shared" si="2"/>
        <v>2584</v>
      </c>
    </row>
    <row r="47" spans="1:6" ht="12.75">
      <c r="A47" s="36" t="s">
        <v>63</v>
      </c>
      <c r="B47" s="6">
        <v>1300.419331119417</v>
      </c>
      <c r="C47" s="6">
        <v>937.1642078709287</v>
      </c>
      <c r="D47" s="6">
        <v>4067.4164610096545</v>
      </c>
      <c r="E47" s="6">
        <v>0</v>
      </c>
      <c r="F47" s="6">
        <f t="shared" si="2"/>
        <v>6305</v>
      </c>
    </row>
    <row r="48" spans="1:6" ht="12.75">
      <c r="A48" s="36" t="s">
        <v>64</v>
      </c>
      <c r="B48" s="6">
        <v>835.0996901243478</v>
      </c>
      <c r="C48" s="6">
        <v>355.7573396185509</v>
      </c>
      <c r="D48" s="6">
        <v>371.1429702571013</v>
      </c>
      <c r="E48" s="6">
        <v>0</v>
      </c>
      <c r="F48" s="6">
        <f t="shared" si="2"/>
        <v>1562</v>
      </c>
    </row>
    <row r="49" spans="1:6" ht="12.75">
      <c r="A49" s="36" t="s">
        <v>65</v>
      </c>
      <c r="B49" s="6">
        <v>1212.6978409874087</v>
      </c>
      <c r="C49" s="6">
        <v>1056.6386275730047</v>
      </c>
      <c r="D49" s="6">
        <v>1138.6635314395864</v>
      </c>
      <c r="E49" s="6">
        <v>0</v>
      </c>
      <c r="F49" s="6">
        <f t="shared" si="2"/>
        <v>3408</v>
      </c>
    </row>
    <row r="50" spans="1:6" ht="12.75">
      <c r="A50" s="36" t="s">
        <v>66</v>
      </c>
      <c r="B50" s="6">
        <v>11089.159650599257</v>
      </c>
      <c r="C50" s="6">
        <v>2342.7607222636243</v>
      </c>
      <c r="D50" s="6">
        <v>3513.079627137118</v>
      </c>
      <c r="E50" s="6">
        <v>0</v>
      </c>
      <c r="F50" s="6">
        <f t="shared" si="2"/>
        <v>16945</v>
      </c>
    </row>
    <row r="51" spans="1:6" ht="12.75">
      <c r="A51" s="36" t="s">
        <v>67</v>
      </c>
      <c r="B51" s="6">
        <v>1419.981910232341</v>
      </c>
      <c r="C51" s="6">
        <v>508.693524264938</v>
      </c>
      <c r="D51" s="6">
        <v>190.32456550272093</v>
      </c>
      <c r="E51" s="6">
        <v>0</v>
      </c>
      <c r="F51" s="6">
        <f t="shared" si="2"/>
        <v>2119</v>
      </c>
    </row>
    <row r="52" spans="1:6" ht="12.75">
      <c r="A52" s="36" t="s">
        <v>68</v>
      </c>
      <c r="B52" s="6">
        <v>557.9212078102864</v>
      </c>
      <c r="C52" s="6">
        <v>106.30529735617293</v>
      </c>
      <c r="D52" s="6">
        <v>529.7734948335407</v>
      </c>
      <c r="E52" s="6">
        <v>0</v>
      </c>
      <c r="F52" s="6">
        <f t="shared" si="2"/>
        <v>1194</v>
      </c>
    </row>
    <row r="53" spans="1:6" ht="12.75">
      <c r="A53" s="36" t="s">
        <v>69</v>
      </c>
      <c r="B53" s="6">
        <v>2519.5228311432224</v>
      </c>
      <c r="C53" s="6">
        <v>1177.7768627142166</v>
      </c>
      <c r="D53" s="6">
        <v>1961.7003061425607</v>
      </c>
      <c r="E53" s="6">
        <v>0</v>
      </c>
      <c r="F53" s="6">
        <f t="shared" si="2"/>
        <v>5659</v>
      </c>
    </row>
    <row r="54" spans="1:6" ht="12.75">
      <c r="A54" s="36" t="s">
        <v>70</v>
      </c>
      <c r="B54" s="6">
        <v>7259.461572096221</v>
      </c>
      <c r="C54" s="6">
        <v>1638.3809596569633</v>
      </c>
      <c r="D54" s="6">
        <v>4883.157468246815</v>
      </c>
      <c r="E54" s="6">
        <v>0</v>
      </c>
      <c r="F54" s="6">
        <f>SUM(B54:E54)</f>
        <v>13781</v>
      </c>
    </row>
    <row r="55" spans="1:6" ht="12.75">
      <c r="A55" s="36" t="s">
        <v>71</v>
      </c>
      <c r="B55" s="6">
        <v>593.5827122438965</v>
      </c>
      <c r="C55" s="6">
        <v>321.49574438719173</v>
      </c>
      <c r="D55" s="6">
        <v>754.9215433689118</v>
      </c>
      <c r="E55" s="6">
        <v>0</v>
      </c>
      <c r="F55" s="6">
        <f>SUM(B55:E55)</f>
        <v>1670</v>
      </c>
    </row>
    <row r="56" spans="1:6" ht="12.75">
      <c r="A56" s="36" t="s">
        <v>72</v>
      </c>
      <c r="B56" s="6">
        <v>5296.39293031702</v>
      </c>
      <c r="C56" s="6">
        <v>2984.2807292661414</v>
      </c>
      <c r="D56" s="6">
        <v>4417.326340416838</v>
      </c>
      <c r="E56" s="6">
        <v>0</v>
      </c>
      <c r="F56" s="6">
        <f>SUM(B56:E56)</f>
        <v>12698</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206903.64604706905</v>
      </c>
      <c r="C60" s="6">
        <f>SUM(C6:C58)</f>
        <v>91708.65181099727</v>
      </c>
      <c r="D60" s="6">
        <f>SUM(D6:D58)</f>
        <v>203751.7021419337</v>
      </c>
      <c r="E60" s="6">
        <f>SUM(E6:E58)</f>
        <v>0</v>
      </c>
      <c r="F60" s="6">
        <f>SUM(F6:F58)</f>
        <v>502364</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875" style="7"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6.875" style="8" customWidth="1"/>
    <col min="10" max="16384" width="10.625" style="7" customWidth="1"/>
  </cols>
  <sheetData>
    <row r="1" spans="1:6" ht="12.75">
      <c r="A1"/>
      <c r="B1" s="122" t="s">
        <v>91</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-8569.62658697457</v>
      </c>
      <c r="C6" s="6">
        <v>-3776.0837049172915</v>
      </c>
      <c r="D6" s="6">
        <v>0</v>
      </c>
      <c r="E6" s="6">
        <v>0</v>
      </c>
      <c r="F6" s="6">
        <f aca="true" t="shared" si="0" ref="F6:F21">SUM(B6:E6)</f>
        <v>-12345.71029189186</v>
      </c>
      <c r="H6" s="7" t="s">
        <v>8</v>
      </c>
      <c r="I6" s="8" t="s">
        <v>0</v>
      </c>
    </row>
    <row r="7" spans="1:6" ht="12" customHeight="1">
      <c r="A7" s="36" t="s">
        <v>9</v>
      </c>
      <c r="B7" s="6">
        <v>-1245.7704075048878</v>
      </c>
      <c r="C7" s="6">
        <v>-556.0425698591971</v>
      </c>
      <c r="D7" s="6">
        <v>0</v>
      </c>
      <c r="E7" s="6">
        <v>-529.1096404516629</v>
      </c>
      <c r="F7" s="6">
        <f t="shared" si="0"/>
        <v>-2330.922617815748</v>
      </c>
    </row>
    <row r="8" spans="1:9" ht="12.75">
      <c r="A8" s="36" t="s">
        <v>10</v>
      </c>
      <c r="B8" s="6">
        <v>-3246.062679269482</v>
      </c>
      <c r="C8" s="6">
        <v>-8664.46632894376</v>
      </c>
      <c r="D8" s="6">
        <v>0</v>
      </c>
      <c r="E8" s="6">
        <v>0</v>
      </c>
      <c r="F8" s="6">
        <f t="shared" si="0"/>
        <v>-11910.529008213241</v>
      </c>
      <c r="H8" s="7" t="s">
        <v>0</v>
      </c>
      <c r="I8" s="8" t="s">
        <v>0</v>
      </c>
    </row>
    <row r="9" spans="1:9" ht="12.75">
      <c r="A9" s="36" t="s">
        <v>11</v>
      </c>
      <c r="B9" s="6">
        <v>-935.0631997521923</v>
      </c>
      <c r="C9" s="6">
        <v>-2986.016942887145</v>
      </c>
      <c r="D9" s="6">
        <v>0</v>
      </c>
      <c r="E9" s="6">
        <v>-2.0571938979587685</v>
      </c>
      <c r="F9" s="6">
        <f t="shared" si="0"/>
        <v>-3923.137336537296</v>
      </c>
      <c r="H9" s="7" t="s">
        <v>0</v>
      </c>
      <c r="I9" s="8" t="s">
        <v>0</v>
      </c>
    </row>
    <row r="10" spans="1:9" ht="12.75">
      <c r="A10" s="36" t="s">
        <v>12</v>
      </c>
      <c r="B10" s="6">
        <v>26392.033419142477</v>
      </c>
      <c r="C10" s="6">
        <v>12162.934539283626</v>
      </c>
      <c r="D10" s="6">
        <v>0</v>
      </c>
      <c r="E10" s="6">
        <v>0</v>
      </c>
      <c r="F10" s="6">
        <f t="shared" si="0"/>
        <v>38554.9679584261</v>
      </c>
      <c r="H10" s="7" t="s">
        <v>13</v>
      </c>
      <c r="I10" s="8">
        <v>5323073573.234867</v>
      </c>
    </row>
    <row r="11" spans="1:6" ht="12.75">
      <c r="A11" s="36" t="s">
        <v>14</v>
      </c>
      <c r="B11" s="6">
        <v>0</v>
      </c>
      <c r="C11" s="6">
        <v>0</v>
      </c>
      <c r="D11" s="6">
        <v>0</v>
      </c>
      <c r="E11" s="6">
        <v>0</v>
      </c>
      <c r="F11" s="6">
        <f t="shared" si="0"/>
        <v>0</v>
      </c>
    </row>
    <row r="12" spans="1:8" ht="12.75">
      <c r="A12" s="36" t="s">
        <v>15</v>
      </c>
      <c r="B12" s="6">
        <v>-21026.085260819003</v>
      </c>
      <c r="C12" s="6">
        <v>-86721.0680980403</v>
      </c>
      <c r="D12" s="6">
        <v>0</v>
      </c>
      <c r="E12" s="6">
        <v>-1273.749627378229</v>
      </c>
      <c r="F12" s="6">
        <f t="shared" si="0"/>
        <v>-109020.90298623753</v>
      </c>
      <c r="H12" s="7" t="s">
        <v>16</v>
      </c>
    </row>
    <row r="13" spans="1:9" ht="12.75">
      <c r="A13" s="36" t="s">
        <v>17</v>
      </c>
      <c r="B13" s="6">
        <v>2605.6632737791806</v>
      </c>
      <c r="C13" s="6">
        <v>1211.4462241738438</v>
      </c>
      <c r="D13" s="6">
        <v>0</v>
      </c>
      <c r="E13" s="6">
        <v>357.0720180889002</v>
      </c>
      <c r="F13" s="6">
        <f t="shared" si="0"/>
        <v>4174.181516041925</v>
      </c>
      <c r="H13" s="7" t="s">
        <v>18</v>
      </c>
      <c r="I13" s="8">
        <v>0</v>
      </c>
    </row>
    <row r="14" spans="1:9" ht="12.75">
      <c r="A14" s="36" t="s">
        <v>19</v>
      </c>
      <c r="B14" s="6">
        <v>0</v>
      </c>
      <c r="C14" s="6">
        <v>0</v>
      </c>
      <c r="D14" s="6">
        <v>0</v>
      </c>
      <c r="E14" s="6">
        <v>0</v>
      </c>
      <c r="F14" s="6">
        <f t="shared" si="0"/>
        <v>0</v>
      </c>
      <c r="H14" s="7" t="s">
        <v>20</v>
      </c>
      <c r="I14" s="8">
        <v>15185144.999999832</v>
      </c>
    </row>
    <row r="15" spans="1:9" ht="12.75">
      <c r="A15" s="36" t="s">
        <v>21</v>
      </c>
      <c r="B15" s="6">
        <v>-27222.51352930197</v>
      </c>
      <c r="C15" s="6">
        <v>-33185.24148654938</v>
      </c>
      <c r="D15" s="6">
        <v>0</v>
      </c>
      <c r="E15" s="6">
        <v>0</v>
      </c>
      <c r="F15" s="6">
        <f t="shared" si="0"/>
        <v>-60407.75501585135</v>
      </c>
      <c r="H15" s="7" t="s">
        <v>22</v>
      </c>
      <c r="I15" s="8">
        <v>5594318.179999946</v>
      </c>
    </row>
    <row r="16" spans="1:6" ht="12.75">
      <c r="A16" s="36" t="s">
        <v>23</v>
      </c>
      <c r="B16" s="6">
        <v>37651.604048592504</v>
      </c>
      <c r="C16" s="6">
        <v>18625.795972625143</v>
      </c>
      <c r="D16" s="6">
        <v>0</v>
      </c>
      <c r="E16" s="6">
        <v>2611.5000000406435</v>
      </c>
      <c r="F16" s="6">
        <f t="shared" si="0"/>
        <v>58888.90002125829</v>
      </c>
    </row>
    <row r="17" spans="1:8" ht="12.75">
      <c r="A17" s="36" t="s">
        <v>24</v>
      </c>
      <c r="B17" s="6">
        <v>-1129.7904093485558</v>
      </c>
      <c r="C17" s="6">
        <v>-28.37134121434974</v>
      </c>
      <c r="D17" s="6">
        <v>0</v>
      </c>
      <c r="E17" s="6">
        <v>0</v>
      </c>
      <c r="F17" s="6">
        <f t="shared" si="0"/>
        <v>-1158.1617505629056</v>
      </c>
      <c r="H17" s="7" t="s">
        <v>25</v>
      </c>
    </row>
    <row r="18" spans="1:9" ht="12.75">
      <c r="A18" s="36" t="s">
        <v>26</v>
      </c>
      <c r="B18" s="6">
        <v>125.10812944099234</v>
      </c>
      <c r="C18" s="6">
        <v>29.16212173026088</v>
      </c>
      <c r="D18" s="6">
        <v>0</v>
      </c>
      <c r="E18" s="6">
        <v>0</v>
      </c>
      <c r="F18" s="6">
        <f t="shared" si="0"/>
        <v>154.27025117125322</v>
      </c>
      <c r="H18" s="7" t="s">
        <v>27</v>
      </c>
      <c r="I18" s="8">
        <v>5160590573.234865</v>
      </c>
    </row>
    <row r="19" spans="1:9" ht="12.75">
      <c r="A19" s="36" t="s">
        <v>28</v>
      </c>
      <c r="B19" s="6">
        <v>-17668.858924956527</v>
      </c>
      <c r="C19" s="6">
        <v>-54545.90732854651</v>
      </c>
      <c r="D19" s="6">
        <v>0</v>
      </c>
      <c r="E19" s="6">
        <v>-4636.333037076693</v>
      </c>
      <c r="F19" s="6">
        <f t="shared" si="0"/>
        <v>-76851.09929057973</v>
      </c>
      <c r="H19" s="7" t="s">
        <v>29</v>
      </c>
      <c r="I19" s="8">
        <v>135157780.9999999</v>
      </c>
    </row>
    <row r="20" spans="1:9" ht="12.75">
      <c r="A20" s="36" t="s">
        <v>30</v>
      </c>
      <c r="B20" s="6">
        <v>9933.177269947715</v>
      </c>
      <c r="C20" s="6">
        <v>24589.078901752364</v>
      </c>
      <c r="D20" s="6">
        <v>0</v>
      </c>
      <c r="E20" s="6">
        <v>1238.3301063942708</v>
      </c>
      <c r="F20" s="6">
        <f t="shared" si="0"/>
        <v>35760.58627809435</v>
      </c>
      <c r="H20" s="7" t="s">
        <v>31</v>
      </c>
      <c r="I20" s="8" t="s">
        <v>0</v>
      </c>
    </row>
    <row r="21" spans="1:9" ht="12.75">
      <c r="A21" s="36" t="s">
        <v>32</v>
      </c>
      <c r="B21" s="6">
        <v>-6257.704319481898</v>
      </c>
      <c r="C21" s="6">
        <v>-2997.620291169653</v>
      </c>
      <c r="D21" s="6">
        <v>0</v>
      </c>
      <c r="E21" s="6">
        <v>0</v>
      </c>
      <c r="F21" s="6">
        <f t="shared" si="0"/>
        <v>-9255.32461065155</v>
      </c>
      <c r="H21" s="7" t="s">
        <v>33</v>
      </c>
      <c r="I21" s="8">
        <v>0</v>
      </c>
    </row>
    <row r="22" spans="1:9" ht="12.75">
      <c r="A22" s="36" t="s">
        <v>34</v>
      </c>
      <c r="B22" s="6">
        <v>2235.890492270468</v>
      </c>
      <c r="C22" s="6">
        <v>1501.78004359224</v>
      </c>
      <c r="D22" s="6">
        <v>0</v>
      </c>
      <c r="E22" s="6">
        <v>0</v>
      </c>
      <c r="F22" s="6">
        <f aca="true" t="shared" si="1" ref="F22:F37">SUM(B22:E22)</f>
        <v>3737.6705358627078</v>
      </c>
      <c r="H22" s="7" t="s">
        <v>35</v>
      </c>
      <c r="I22" s="8" t="s">
        <v>0</v>
      </c>
    </row>
    <row r="23" spans="1:9" ht="12.75">
      <c r="A23" s="36" t="s">
        <v>36</v>
      </c>
      <c r="B23" s="6">
        <v>-15630.530682171346</v>
      </c>
      <c r="C23" s="6">
        <v>-5200.819940023561</v>
      </c>
      <c r="D23" s="6">
        <v>0</v>
      </c>
      <c r="E23" s="6">
        <v>0</v>
      </c>
      <c r="F23" s="6">
        <f t="shared" si="1"/>
        <v>-20831.350622194906</v>
      </c>
      <c r="H23" s="7" t="s">
        <v>37</v>
      </c>
      <c r="I23" s="8">
        <v>49786580.99999949</v>
      </c>
    </row>
    <row r="24" spans="1:6" ht="12.75">
      <c r="A24" s="36" t="s">
        <v>38</v>
      </c>
      <c r="B24" s="6">
        <v>0</v>
      </c>
      <c r="C24" s="6">
        <v>0</v>
      </c>
      <c r="D24" s="6">
        <v>0</v>
      </c>
      <c r="E24" s="6">
        <v>0</v>
      </c>
      <c r="F24" s="6">
        <f t="shared" si="1"/>
        <v>0</v>
      </c>
    </row>
    <row r="25" spans="1:9" ht="12.75">
      <c r="A25" s="36" t="s">
        <v>39</v>
      </c>
      <c r="B25" s="6">
        <v>-2575.382446888929</v>
      </c>
      <c r="C25" s="6">
        <v>-17808.131732913404</v>
      </c>
      <c r="D25" s="6">
        <v>0</v>
      </c>
      <c r="E25" s="6">
        <v>-646.999999585868</v>
      </c>
      <c r="F25" s="6">
        <f t="shared" si="1"/>
        <v>-21030.5141793882</v>
      </c>
      <c r="H25" s="7" t="s">
        <v>40</v>
      </c>
      <c r="I25" s="8">
        <f>SUM(I10:I15)-SUM(I18:I23)</f>
        <v>-1681898.8199968338</v>
      </c>
    </row>
    <row r="26" spans="1:9" ht="12.75">
      <c r="A26" s="36" t="s">
        <v>41</v>
      </c>
      <c r="B26" s="6">
        <v>-7242.157225581424</v>
      </c>
      <c r="C26" s="6">
        <v>-9232.237542971328</v>
      </c>
      <c r="D26" s="6">
        <v>0</v>
      </c>
      <c r="E26" s="6">
        <v>0</v>
      </c>
      <c r="F26" s="6">
        <f t="shared" si="1"/>
        <v>-16474.394768552753</v>
      </c>
      <c r="H26" s="7" t="s">
        <v>42</v>
      </c>
      <c r="I26" s="8">
        <f>+F60</f>
        <v>-1681898.819999723</v>
      </c>
    </row>
    <row r="27" spans="1:6" ht="12.75">
      <c r="A27" s="36" t="s">
        <v>43</v>
      </c>
      <c r="B27" s="6">
        <v>-14297.10166651546</v>
      </c>
      <c r="C27" s="6">
        <v>-4627.258511840715</v>
      </c>
      <c r="D27" s="6">
        <v>0</v>
      </c>
      <c r="E27" s="6">
        <v>0</v>
      </c>
      <c r="F27" s="6">
        <f t="shared" si="1"/>
        <v>-18924.360178356175</v>
      </c>
    </row>
    <row r="28" spans="1:6" ht="12.75">
      <c r="A28" s="36" t="s">
        <v>44</v>
      </c>
      <c r="B28" s="6">
        <v>-26441.14636349457</v>
      </c>
      <c r="C28" s="6">
        <v>-217009.03422123473</v>
      </c>
      <c r="D28" s="6">
        <v>0</v>
      </c>
      <c r="E28" s="6">
        <v>-116986.3842555997</v>
      </c>
      <c r="F28" s="6">
        <f t="shared" si="1"/>
        <v>-360436.564840329</v>
      </c>
    </row>
    <row r="29" spans="1:6" ht="12.75">
      <c r="A29" s="36" t="s">
        <v>45</v>
      </c>
      <c r="B29" s="6">
        <v>-6670.699656625744</v>
      </c>
      <c r="C29" s="6">
        <v>-6444.946754034347</v>
      </c>
      <c r="D29" s="6">
        <v>0</v>
      </c>
      <c r="E29" s="6">
        <v>-6969.43405312371</v>
      </c>
      <c r="F29" s="6">
        <f t="shared" si="1"/>
        <v>-20085.0804637838</v>
      </c>
    </row>
    <row r="30" spans="1:6" ht="12.75">
      <c r="A30" s="36" t="s">
        <v>46</v>
      </c>
      <c r="B30" s="6">
        <v>2994.336220061741</v>
      </c>
      <c r="C30" s="6">
        <v>2682.1423845609097</v>
      </c>
      <c r="D30" s="6">
        <v>0</v>
      </c>
      <c r="E30" s="6">
        <v>0</v>
      </c>
      <c r="F30" s="6">
        <f t="shared" si="1"/>
        <v>5676.478604622651</v>
      </c>
    </row>
    <row r="31" spans="1:6" ht="12.75">
      <c r="A31" s="36" t="s">
        <v>47</v>
      </c>
      <c r="B31" s="6">
        <v>6429.826262643677</v>
      </c>
      <c r="C31" s="6">
        <v>4221.828405626526</v>
      </c>
      <c r="D31" s="6">
        <v>0</v>
      </c>
      <c r="E31" s="6">
        <v>0</v>
      </c>
      <c r="F31" s="6">
        <f t="shared" si="1"/>
        <v>10651.654668270203</v>
      </c>
    </row>
    <row r="32" spans="1:6" ht="12.75">
      <c r="A32" s="36" t="s">
        <v>48</v>
      </c>
      <c r="B32" s="6">
        <v>-6587.946566954604</v>
      </c>
      <c r="C32" s="6">
        <v>-2464.393814403462</v>
      </c>
      <c r="D32" s="6">
        <v>0</v>
      </c>
      <c r="E32" s="6">
        <v>0</v>
      </c>
      <c r="F32" s="6">
        <f t="shared" si="1"/>
        <v>-9052.340381358066</v>
      </c>
    </row>
    <row r="33" spans="1:6" ht="12.75">
      <c r="A33" s="36" t="s">
        <v>49</v>
      </c>
      <c r="B33" s="6">
        <v>-2274.5037196549965</v>
      </c>
      <c r="C33" s="6">
        <v>-6540.956499957829</v>
      </c>
      <c r="D33" s="6">
        <v>0</v>
      </c>
      <c r="E33" s="6">
        <v>0</v>
      </c>
      <c r="F33" s="6">
        <f t="shared" si="1"/>
        <v>-8815.460219612825</v>
      </c>
    </row>
    <row r="34" spans="1:6" ht="12.75">
      <c r="A34" s="36" t="s">
        <v>50</v>
      </c>
      <c r="B34" s="6">
        <v>-46.78257715809741</v>
      </c>
      <c r="C34" s="6">
        <v>-25.164233467003214</v>
      </c>
      <c r="D34" s="6">
        <v>0</v>
      </c>
      <c r="E34" s="6">
        <v>0</v>
      </c>
      <c r="F34" s="6">
        <f t="shared" si="1"/>
        <v>-71.94681062510062</v>
      </c>
    </row>
    <row r="35" spans="1:6" ht="12.75">
      <c r="A35" s="36" t="s">
        <v>51</v>
      </c>
      <c r="B35" s="6">
        <v>-8227.645859736032</v>
      </c>
      <c r="C35" s="6">
        <v>-36856.60228703491</v>
      </c>
      <c r="D35" s="6">
        <v>0</v>
      </c>
      <c r="E35" s="6">
        <v>0</v>
      </c>
      <c r="F35" s="6">
        <f t="shared" si="1"/>
        <v>-45084.248146770944</v>
      </c>
    </row>
    <row r="36" spans="1:6" ht="12.75">
      <c r="A36" s="36" t="s">
        <v>52</v>
      </c>
      <c r="B36" s="6">
        <v>-52241.78471806308</v>
      </c>
      <c r="C36" s="6">
        <v>-283823.1142280372</v>
      </c>
      <c r="D36" s="6">
        <v>0</v>
      </c>
      <c r="E36" s="6">
        <v>-16033.423086097755</v>
      </c>
      <c r="F36" s="6">
        <f t="shared" si="1"/>
        <v>-352098.322032198</v>
      </c>
    </row>
    <row r="37" spans="1:6" ht="12.75">
      <c r="A37" s="36" t="s">
        <v>53</v>
      </c>
      <c r="B37" s="6">
        <v>990.4578771194356</v>
      </c>
      <c r="C37" s="6">
        <v>1201.7443517124193</v>
      </c>
      <c r="D37" s="6">
        <v>0</v>
      </c>
      <c r="E37" s="6">
        <v>0</v>
      </c>
      <c r="F37" s="6">
        <f t="shared" si="1"/>
        <v>2192.202228831855</v>
      </c>
    </row>
    <row r="38" spans="1:6" ht="12.75">
      <c r="A38" s="36" t="s">
        <v>54</v>
      </c>
      <c r="B38" s="6">
        <v>-100204.11473045009</v>
      </c>
      <c r="C38" s="6">
        <v>-267695.2152524637</v>
      </c>
      <c r="D38" s="6">
        <v>0</v>
      </c>
      <c r="E38" s="6">
        <v>-9726.092186644732</v>
      </c>
      <c r="F38" s="6">
        <f aca="true" t="shared" si="2" ref="F38:F53">SUM(B38:E38)</f>
        <v>-377625.42216955853</v>
      </c>
    </row>
    <row r="39" spans="1:6" ht="12.75">
      <c r="A39" s="36" t="s">
        <v>55</v>
      </c>
      <c r="B39" s="6">
        <v>-11392.395737567742</v>
      </c>
      <c r="C39" s="6">
        <v>-11176.739224917023</v>
      </c>
      <c r="D39" s="6">
        <v>0</v>
      </c>
      <c r="E39" s="6">
        <v>-652.6607560051034</v>
      </c>
      <c r="F39" s="6">
        <f t="shared" si="2"/>
        <v>-23221.79571848987</v>
      </c>
    </row>
    <row r="40" spans="1:6" ht="12.75">
      <c r="A40" s="36" t="s">
        <v>56</v>
      </c>
      <c r="B40" s="6">
        <v>4421.453876620435</v>
      </c>
      <c r="C40" s="6">
        <v>352.99427638248744</v>
      </c>
      <c r="D40" s="6">
        <v>0</v>
      </c>
      <c r="E40" s="6">
        <v>0</v>
      </c>
      <c r="F40" s="6">
        <f t="shared" si="2"/>
        <v>4774.4481530029225</v>
      </c>
    </row>
    <row r="41" spans="1:6" ht="12.75">
      <c r="A41" s="36" t="s">
        <v>57</v>
      </c>
      <c r="B41" s="6">
        <v>-25990.291226208094</v>
      </c>
      <c r="C41" s="6">
        <v>-33725.83672000887</v>
      </c>
      <c r="D41" s="6">
        <v>0</v>
      </c>
      <c r="E41" s="6">
        <v>-5988.026657202368</v>
      </c>
      <c r="F41" s="6">
        <f t="shared" si="2"/>
        <v>-65704.15460341933</v>
      </c>
    </row>
    <row r="42" spans="1:6" ht="12.75">
      <c r="A42" s="36" t="s">
        <v>58</v>
      </c>
      <c r="B42" s="6">
        <v>-4719.485434866714</v>
      </c>
      <c r="C42" s="6">
        <v>-1975.1108778700582</v>
      </c>
      <c r="D42" s="6">
        <v>0</v>
      </c>
      <c r="E42" s="6">
        <v>0</v>
      </c>
      <c r="F42" s="6">
        <f t="shared" si="2"/>
        <v>-6694.596312736772</v>
      </c>
    </row>
    <row r="43" spans="1:6" ht="12.75">
      <c r="A43" s="36" t="s">
        <v>59</v>
      </c>
      <c r="B43" s="6">
        <v>-1419.095281762493</v>
      </c>
      <c r="C43" s="6">
        <v>-9221.556449947326</v>
      </c>
      <c r="D43" s="6">
        <v>0</v>
      </c>
      <c r="E43" s="6">
        <v>0</v>
      </c>
      <c r="F43" s="6">
        <f t="shared" si="2"/>
        <v>-10640.651731709819</v>
      </c>
    </row>
    <row r="44" spans="1:6" ht="12.75">
      <c r="A44" s="36" t="s">
        <v>60</v>
      </c>
      <c r="B44" s="6">
        <v>-43760.40209998295</v>
      </c>
      <c r="C44" s="6">
        <v>-24729.52818208025</v>
      </c>
      <c r="D44" s="6">
        <v>0</v>
      </c>
      <c r="E44" s="6">
        <v>-7242.382185558687</v>
      </c>
      <c r="F44" s="6">
        <f t="shared" si="2"/>
        <v>-75732.31246762189</v>
      </c>
    </row>
    <row r="45" spans="1:6" ht="12.75">
      <c r="A45" s="36" t="s">
        <v>61</v>
      </c>
      <c r="B45" s="6">
        <v>-63.10003260556073</v>
      </c>
      <c r="C45" s="6">
        <v>-165.08875329804732</v>
      </c>
      <c r="D45" s="6">
        <v>0</v>
      </c>
      <c r="E45" s="6">
        <v>0</v>
      </c>
      <c r="F45" s="6">
        <f t="shared" si="2"/>
        <v>-228.18878590360805</v>
      </c>
    </row>
    <row r="46" spans="1:6" ht="12.75">
      <c r="A46" s="36" t="s">
        <v>62</v>
      </c>
      <c r="B46" s="6">
        <v>-1278.5953012485406</v>
      </c>
      <c r="C46" s="6">
        <v>-533.5662405264302</v>
      </c>
      <c r="D46" s="6">
        <v>0</v>
      </c>
      <c r="E46" s="6">
        <v>0</v>
      </c>
      <c r="F46" s="6">
        <f t="shared" si="2"/>
        <v>-1812.1615417749708</v>
      </c>
    </row>
    <row r="47" spans="1:6" ht="12.75">
      <c r="A47" s="36" t="s">
        <v>63</v>
      </c>
      <c r="B47" s="6">
        <v>-8525.547768915188</v>
      </c>
      <c r="C47" s="6">
        <v>-5478.166903438105</v>
      </c>
      <c r="D47" s="6">
        <v>0</v>
      </c>
      <c r="E47" s="6">
        <v>0</v>
      </c>
      <c r="F47" s="6">
        <f t="shared" si="2"/>
        <v>-14003.714672353293</v>
      </c>
    </row>
    <row r="48" spans="1:6" ht="12.75">
      <c r="A48" s="36" t="s">
        <v>64</v>
      </c>
      <c r="B48" s="6">
        <v>-75.00198529715999</v>
      </c>
      <c r="C48" s="6">
        <v>-7.045870576641391</v>
      </c>
      <c r="D48" s="6">
        <v>0</v>
      </c>
      <c r="E48" s="6">
        <v>0</v>
      </c>
      <c r="F48" s="6">
        <f t="shared" si="2"/>
        <v>-82.04785587380138</v>
      </c>
    </row>
    <row r="49" spans="1:6" ht="12.75">
      <c r="A49" s="36" t="s">
        <v>65</v>
      </c>
      <c r="B49" s="6">
        <v>-9636.228498304728</v>
      </c>
      <c r="C49" s="6">
        <v>-1974.4551483775722</v>
      </c>
      <c r="D49" s="6">
        <v>0</v>
      </c>
      <c r="E49" s="6">
        <v>0</v>
      </c>
      <c r="F49" s="6">
        <f t="shared" si="2"/>
        <v>-11610.6836466823</v>
      </c>
    </row>
    <row r="50" spans="1:6" ht="12.75">
      <c r="A50" s="36" t="s">
        <v>66</v>
      </c>
      <c r="B50" s="6">
        <v>-26683.661265114788</v>
      </c>
      <c r="C50" s="6">
        <v>-8217.043165603827</v>
      </c>
      <c r="D50" s="6">
        <v>0</v>
      </c>
      <c r="E50" s="6">
        <v>-4158.714047778136</v>
      </c>
      <c r="F50" s="6">
        <f t="shared" si="2"/>
        <v>-39059.41847849675</v>
      </c>
    </row>
    <row r="51" spans="1:6" ht="12.75">
      <c r="A51" s="36" t="s">
        <v>67</v>
      </c>
      <c r="B51" s="6">
        <v>1871.9634936768125</v>
      </c>
      <c r="C51" s="6">
        <v>870.1244846342524</v>
      </c>
      <c r="D51" s="6">
        <v>0</v>
      </c>
      <c r="E51" s="6">
        <v>3023.5117481450143</v>
      </c>
      <c r="F51" s="6">
        <f t="shared" si="2"/>
        <v>5765.599726456079</v>
      </c>
    </row>
    <row r="52" spans="1:6" ht="12.75">
      <c r="A52" s="36" t="s">
        <v>68</v>
      </c>
      <c r="B52" s="6">
        <v>-1239.7409742766067</v>
      </c>
      <c r="C52" s="6">
        <v>-16029.015656417818</v>
      </c>
      <c r="D52" s="6">
        <v>0</v>
      </c>
      <c r="E52" s="6">
        <v>-3921.5890965961225</v>
      </c>
      <c r="F52" s="6">
        <f t="shared" si="2"/>
        <v>-21190.345727290547</v>
      </c>
    </row>
    <row r="53" spans="1:6" ht="12.75">
      <c r="A53" s="36" t="s">
        <v>69</v>
      </c>
      <c r="B53" s="6">
        <v>-4128.050043012423</v>
      </c>
      <c r="C53" s="6">
        <v>-3591.9470730305766</v>
      </c>
      <c r="D53" s="6">
        <v>0</v>
      </c>
      <c r="E53" s="6">
        <v>0</v>
      </c>
      <c r="F53" s="6">
        <f t="shared" si="2"/>
        <v>-7719.997116043</v>
      </c>
    </row>
    <row r="54" spans="1:6" ht="12.75">
      <c r="A54" s="36" t="s">
        <v>70</v>
      </c>
      <c r="B54" s="6">
        <v>-3388.4960887984635</v>
      </c>
      <c r="C54" s="6">
        <v>-19469.09790276352</v>
      </c>
      <c r="D54" s="6">
        <v>0</v>
      </c>
      <c r="E54" s="6">
        <v>-498.9210978250794</v>
      </c>
      <c r="F54" s="6">
        <f>SUM(B54:E54)</f>
        <v>-23356.51508938706</v>
      </c>
    </row>
    <row r="55" spans="1:6" ht="12.75">
      <c r="A55" s="36" t="s">
        <v>71</v>
      </c>
      <c r="B55" s="6">
        <v>-3409.4079421205242</v>
      </c>
      <c r="C55" s="6">
        <v>-718.5320716580718</v>
      </c>
      <c r="D55" s="6">
        <v>0</v>
      </c>
      <c r="E55" s="6">
        <v>0</v>
      </c>
      <c r="F55" s="6">
        <f>SUM(B55:E55)</f>
        <v>-4127.940013778596</v>
      </c>
    </row>
    <row r="56" spans="1:6" ht="12.75">
      <c r="A56" s="36" t="s">
        <v>72</v>
      </c>
      <c r="B56" s="6">
        <v>-3163.6870502967213</v>
      </c>
      <c r="C56" s="6">
        <v>-1612.5425912812061</v>
      </c>
      <c r="D56" s="6">
        <v>0</v>
      </c>
      <c r="E56" s="6">
        <v>0</v>
      </c>
      <c r="F56" s="6">
        <f>SUM(B56:E56)</f>
        <v>-4776.229641577927</v>
      </c>
    </row>
    <row r="57" spans="1:6" ht="12.75">
      <c r="A57" s="36" t="s">
        <v>73</v>
      </c>
      <c r="B57" s="6">
        <v>-4476.235568729113</v>
      </c>
      <c r="C57" s="6">
        <v>-59.24324882290557</v>
      </c>
      <c r="D57" s="6">
        <v>0</v>
      </c>
      <c r="E57" s="6">
        <v>0</v>
      </c>
      <c r="F57" s="6">
        <f>SUM(B57:E57)</f>
        <v>-4535.478817552019</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-387439.1794665159</v>
      </c>
      <c r="C60" s="6">
        <f>SUM(C6:C58)</f>
        <v>-1122424.177485054</v>
      </c>
      <c r="D60" s="6">
        <f>SUM(D6:D58)</f>
        <v>0</v>
      </c>
      <c r="E60" s="6">
        <f>SUM(E6:E58)</f>
        <v>-172035.46304815295</v>
      </c>
      <c r="F60" s="6">
        <f>SUM(F6:F58)</f>
        <v>-1681898.819999723</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3" width="12.125" style="7" bestFit="1" customWidth="1"/>
    <col min="4" max="4" width="11.5039062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121</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17248.96811716129</v>
      </c>
      <c r="C6" s="6">
        <v>20642.39556552162</v>
      </c>
      <c r="D6" s="6">
        <v>-1763.1592598427192</v>
      </c>
      <c r="E6" s="6">
        <v>0</v>
      </c>
      <c r="F6" s="6">
        <f aca="true" t="shared" si="0" ref="F6:F21">SUM(B6:E6)</f>
        <v>36128.204422840194</v>
      </c>
      <c r="H6" s="7" t="s">
        <v>8</v>
      </c>
      <c r="I6" s="8" t="s">
        <v>0</v>
      </c>
    </row>
    <row r="7" spans="1:6" ht="12" customHeight="1">
      <c r="A7" s="36" t="s">
        <v>9</v>
      </c>
      <c r="B7" s="6">
        <v>8563.024529804166</v>
      </c>
      <c r="C7" s="6">
        <v>39854.2917114545</v>
      </c>
      <c r="D7" s="6">
        <v>0</v>
      </c>
      <c r="E7" s="6">
        <v>0</v>
      </c>
      <c r="F7" s="6">
        <f t="shared" si="0"/>
        <v>48417.31624125867</v>
      </c>
    </row>
    <row r="8" spans="1:9" ht="12.75">
      <c r="A8" s="36" t="s">
        <v>10</v>
      </c>
      <c r="B8" s="6">
        <v>117099.96759908614</v>
      </c>
      <c r="C8" s="6">
        <v>252916.8549342408</v>
      </c>
      <c r="D8" s="6">
        <v>6394.804534809691</v>
      </c>
      <c r="E8" s="6">
        <v>0</v>
      </c>
      <c r="F8" s="6">
        <f t="shared" si="0"/>
        <v>376411.6270681366</v>
      </c>
      <c r="H8" s="7" t="s">
        <v>0</v>
      </c>
      <c r="I8" s="8" t="s">
        <v>0</v>
      </c>
    </row>
    <row r="9" spans="1:9" ht="12.75">
      <c r="A9" s="36" t="s">
        <v>11</v>
      </c>
      <c r="B9" s="6">
        <v>38230.192098285464</v>
      </c>
      <c r="C9" s="6">
        <v>44445.33735225683</v>
      </c>
      <c r="D9" s="6">
        <v>-171157.45819574012</v>
      </c>
      <c r="E9" s="6">
        <v>0</v>
      </c>
      <c r="F9" s="6">
        <f t="shared" si="0"/>
        <v>-88481.92874519783</v>
      </c>
      <c r="H9" s="7" t="s">
        <v>0</v>
      </c>
      <c r="I9" s="8" t="s">
        <v>0</v>
      </c>
    </row>
    <row r="10" spans="1:9" ht="12.75">
      <c r="A10" s="36" t="s">
        <v>12</v>
      </c>
      <c r="B10" s="6">
        <v>117779.05705059762</v>
      </c>
      <c r="C10" s="6">
        <v>404611.1022587493</v>
      </c>
      <c r="D10" s="6">
        <v>0</v>
      </c>
      <c r="E10" s="6">
        <v>0</v>
      </c>
      <c r="F10" s="6">
        <f t="shared" si="0"/>
        <v>522390.1593093469</v>
      </c>
      <c r="H10" s="7" t="s">
        <v>13</v>
      </c>
      <c r="I10" s="8">
        <v>250904755.2399999</v>
      </c>
    </row>
    <row r="11" spans="1:6" ht="12.75">
      <c r="A11" s="36" t="s">
        <v>14</v>
      </c>
      <c r="B11" s="6">
        <v>0</v>
      </c>
      <c r="C11" s="6">
        <v>0</v>
      </c>
      <c r="D11" s="6">
        <v>0</v>
      </c>
      <c r="E11" s="6">
        <v>0</v>
      </c>
      <c r="F11" s="6">
        <f t="shared" si="0"/>
        <v>0</v>
      </c>
    </row>
    <row r="12" spans="1:8" ht="12.75">
      <c r="A12" s="36" t="s">
        <v>15</v>
      </c>
      <c r="B12" s="6">
        <v>6259.65254013204</v>
      </c>
      <c r="C12" s="6">
        <v>9370.163014179132</v>
      </c>
      <c r="D12" s="6">
        <v>0</v>
      </c>
      <c r="E12" s="6">
        <v>0</v>
      </c>
      <c r="F12" s="6">
        <f t="shared" si="0"/>
        <v>15629.815554311172</v>
      </c>
      <c r="H12" s="7" t="s">
        <v>16</v>
      </c>
    </row>
    <row r="13" spans="1:9" ht="12.75">
      <c r="A13" s="36" t="s">
        <v>17</v>
      </c>
      <c r="B13" s="6">
        <v>16651.397492243843</v>
      </c>
      <c r="C13" s="6">
        <v>36293.4407925664</v>
      </c>
      <c r="D13" s="6">
        <v>-404.5911470668566</v>
      </c>
      <c r="E13" s="6">
        <v>0</v>
      </c>
      <c r="F13" s="6">
        <f t="shared" si="0"/>
        <v>52540.24713774338</v>
      </c>
      <c r="H13" s="7" t="s">
        <v>18</v>
      </c>
      <c r="I13" s="8">
        <v>0</v>
      </c>
    </row>
    <row r="14" spans="1:9" ht="12.75">
      <c r="A14" s="36" t="s">
        <v>19</v>
      </c>
      <c r="B14" s="6">
        <v>0</v>
      </c>
      <c r="C14" s="6">
        <v>0</v>
      </c>
      <c r="D14" s="6">
        <v>0</v>
      </c>
      <c r="E14" s="6">
        <v>0</v>
      </c>
      <c r="F14" s="6">
        <f t="shared" si="0"/>
        <v>0</v>
      </c>
      <c r="H14" s="7" t="s">
        <v>20</v>
      </c>
      <c r="I14" s="8">
        <v>0</v>
      </c>
    </row>
    <row r="15" spans="1:9" ht="12.75">
      <c r="A15" s="36" t="s">
        <v>21</v>
      </c>
      <c r="B15" s="6">
        <v>486866.3295907362</v>
      </c>
      <c r="C15" s="6">
        <v>1191869.0583666288</v>
      </c>
      <c r="D15" s="6">
        <v>30823.179818526798</v>
      </c>
      <c r="E15" s="6">
        <v>14940.058439460503</v>
      </c>
      <c r="F15" s="6">
        <f t="shared" si="0"/>
        <v>1724498.6262153524</v>
      </c>
      <c r="H15" s="7" t="s">
        <v>22</v>
      </c>
      <c r="I15" s="8">
        <v>1514739.89</v>
      </c>
    </row>
    <row r="16" spans="1:6" ht="12.75">
      <c r="A16" s="36" t="s">
        <v>23</v>
      </c>
      <c r="B16" s="6">
        <v>196903.42259134824</v>
      </c>
      <c r="C16" s="6">
        <v>422550.97077312204</v>
      </c>
      <c r="D16" s="6">
        <v>466.75447656699794</v>
      </c>
      <c r="E16" s="6">
        <v>0</v>
      </c>
      <c r="F16" s="6">
        <f t="shared" si="0"/>
        <v>619921.1478410373</v>
      </c>
    </row>
    <row r="17" spans="1:8" ht="12.75">
      <c r="A17" s="36" t="s">
        <v>24</v>
      </c>
      <c r="B17" s="6">
        <v>0</v>
      </c>
      <c r="C17" s="6">
        <v>0</v>
      </c>
      <c r="D17" s="6">
        <v>0</v>
      </c>
      <c r="E17" s="6">
        <v>0</v>
      </c>
      <c r="F17" s="6">
        <f t="shared" si="0"/>
        <v>0</v>
      </c>
      <c r="H17" s="7" t="s">
        <v>25</v>
      </c>
    </row>
    <row r="18" spans="1:9" ht="12.75">
      <c r="A18" s="36" t="s">
        <v>26</v>
      </c>
      <c r="B18" s="6">
        <v>9068.850510695906</v>
      </c>
      <c r="C18" s="6">
        <v>23211.443551511766</v>
      </c>
      <c r="D18" s="6">
        <v>0</v>
      </c>
      <c r="E18" s="6">
        <v>0</v>
      </c>
      <c r="F18" s="6">
        <f t="shared" si="0"/>
        <v>32280.29406220767</v>
      </c>
      <c r="H18" s="7" t="s">
        <v>27</v>
      </c>
      <c r="I18" s="8">
        <v>121248273.15500002</v>
      </c>
    </row>
    <row r="19" spans="1:9" ht="12.75">
      <c r="A19" s="36" t="s">
        <v>28</v>
      </c>
      <c r="B19" s="6">
        <v>145099.7109589181</v>
      </c>
      <c r="C19" s="6">
        <v>809047.7246649435</v>
      </c>
      <c r="D19" s="6">
        <v>6367.85747254476</v>
      </c>
      <c r="E19" s="6">
        <v>0</v>
      </c>
      <c r="F19" s="6">
        <f t="shared" si="0"/>
        <v>960515.2930964064</v>
      </c>
      <c r="H19" s="7" t="s">
        <v>29</v>
      </c>
      <c r="I19" s="8">
        <v>2469</v>
      </c>
    </row>
    <row r="20" spans="1:9" ht="12.75">
      <c r="A20" s="36" t="s">
        <v>30</v>
      </c>
      <c r="B20" s="6">
        <v>3622226.8970444337</v>
      </c>
      <c r="C20" s="6">
        <v>13102495.233333299</v>
      </c>
      <c r="D20" s="6">
        <v>24191.341283528105</v>
      </c>
      <c r="E20" s="6">
        <v>10228232.840370553</v>
      </c>
      <c r="F20" s="6">
        <f t="shared" si="0"/>
        <v>26977146.312031813</v>
      </c>
      <c r="H20" s="7" t="s">
        <v>31</v>
      </c>
      <c r="I20" s="8" t="s">
        <v>0</v>
      </c>
    </row>
    <row r="21" spans="1:9" ht="12.75">
      <c r="A21" s="36" t="s">
        <v>32</v>
      </c>
      <c r="B21" s="6">
        <v>291769.0438552818</v>
      </c>
      <c r="C21" s="6">
        <v>741600.6394611613</v>
      </c>
      <c r="D21" s="6">
        <v>-17127.815626384225</v>
      </c>
      <c r="E21" s="6">
        <v>0</v>
      </c>
      <c r="F21" s="6">
        <f t="shared" si="0"/>
        <v>1016241.8676900589</v>
      </c>
      <c r="H21" s="7" t="s">
        <v>33</v>
      </c>
      <c r="I21" s="8">
        <v>7587731.2299999995</v>
      </c>
    </row>
    <row r="22" spans="1:9" ht="12.75">
      <c r="A22" s="36" t="s">
        <v>34</v>
      </c>
      <c r="B22" s="6">
        <v>282211.7604899591</v>
      </c>
      <c r="C22" s="6">
        <v>417975.13772458443</v>
      </c>
      <c r="D22" s="6">
        <v>-20737.747676545743</v>
      </c>
      <c r="E22" s="6">
        <v>0</v>
      </c>
      <c r="F22" s="6">
        <f aca="true" t="shared" si="1" ref="F22:F37">SUM(B22:E22)</f>
        <v>679449.1505379977</v>
      </c>
      <c r="H22" s="7" t="s">
        <v>35</v>
      </c>
      <c r="I22" s="8" t="s">
        <v>0</v>
      </c>
    </row>
    <row r="23" spans="1:9" ht="12.75">
      <c r="A23" s="36" t="s">
        <v>36</v>
      </c>
      <c r="B23" s="6">
        <v>32560.28125793791</v>
      </c>
      <c r="C23" s="6">
        <v>18986.495608104546</v>
      </c>
      <c r="D23" s="6">
        <v>3571.052064528849</v>
      </c>
      <c r="E23" s="6">
        <v>0</v>
      </c>
      <c r="F23" s="6">
        <f t="shared" si="1"/>
        <v>55117.828930571304</v>
      </c>
      <c r="H23" s="7" t="s">
        <v>37</v>
      </c>
      <c r="I23" s="8">
        <v>78473376.84499998</v>
      </c>
    </row>
    <row r="24" spans="1:6" ht="12.75">
      <c r="A24" s="36" t="s">
        <v>38</v>
      </c>
      <c r="B24" s="6">
        <v>0</v>
      </c>
      <c r="C24" s="6">
        <v>0</v>
      </c>
      <c r="D24" s="6">
        <v>0</v>
      </c>
      <c r="E24" s="6">
        <v>0</v>
      </c>
      <c r="F24" s="6">
        <f t="shared" si="1"/>
        <v>0</v>
      </c>
    </row>
    <row r="25" spans="1:9" ht="12.75">
      <c r="A25" s="36" t="s">
        <v>39</v>
      </c>
      <c r="B25" s="6">
        <v>168932.98116092785</v>
      </c>
      <c r="C25" s="6">
        <v>278596.74673567776</v>
      </c>
      <c r="D25" s="6">
        <v>44.861338215610054</v>
      </c>
      <c r="E25" s="6">
        <v>0</v>
      </c>
      <c r="F25" s="6">
        <f t="shared" si="1"/>
        <v>447574.5892348212</v>
      </c>
      <c r="H25" s="7" t="s">
        <v>40</v>
      </c>
      <c r="I25" s="8">
        <f>SUM(I10:I15)-SUM(I18:I23)</f>
        <v>45107644.89999986</v>
      </c>
    </row>
    <row r="26" spans="1:9" ht="12.75">
      <c r="A26" s="36" t="s">
        <v>41</v>
      </c>
      <c r="B26" s="6">
        <v>149016.77167029318</v>
      </c>
      <c r="C26" s="6">
        <v>178205.58827786852</v>
      </c>
      <c r="D26" s="6">
        <v>-34385.38125070735</v>
      </c>
      <c r="E26" s="6">
        <v>0</v>
      </c>
      <c r="F26" s="6">
        <f t="shared" si="1"/>
        <v>292836.9786974543</v>
      </c>
      <c r="H26" s="7" t="s">
        <v>42</v>
      </c>
      <c r="I26" s="8">
        <f>+F60</f>
        <v>45107644.90000001</v>
      </c>
    </row>
    <row r="27" spans="1:6" ht="12.75">
      <c r="A27" s="36" t="s">
        <v>43</v>
      </c>
      <c r="B27" s="6">
        <v>9845.669626120725</v>
      </c>
      <c r="C27" s="6">
        <v>8604.578787217186</v>
      </c>
      <c r="D27" s="6">
        <v>618.2517741990891</v>
      </c>
      <c r="E27" s="6">
        <v>0</v>
      </c>
      <c r="F27" s="6">
        <f t="shared" si="1"/>
        <v>19068.500187537</v>
      </c>
    </row>
    <row r="28" spans="1:6" ht="12.75">
      <c r="A28" s="36" t="s">
        <v>44</v>
      </c>
      <c r="B28" s="6">
        <v>1002011.0751671768</v>
      </c>
      <c r="C28" s="6">
        <v>1820495.3524720808</v>
      </c>
      <c r="D28" s="6">
        <v>3073.5740812718623</v>
      </c>
      <c r="E28" s="6">
        <v>0</v>
      </c>
      <c r="F28" s="6">
        <f t="shared" si="1"/>
        <v>2825580.0017205295</v>
      </c>
    </row>
    <row r="29" spans="1:6" ht="12.75">
      <c r="A29" s="36" t="s">
        <v>45</v>
      </c>
      <c r="B29" s="6">
        <v>818720.3776793568</v>
      </c>
      <c r="C29" s="6">
        <v>2307720.546423472</v>
      </c>
      <c r="D29" s="6">
        <v>12693.222596833208</v>
      </c>
      <c r="E29" s="6">
        <v>0</v>
      </c>
      <c r="F29" s="6">
        <f t="shared" si="1"/>
        <v>3139134.146699662</v>
      </c>
    </row>
    <row r="30" spans="1:6" ht="12.75">
      <c r="A30" s="36" t="s">
        <v>46</v>
      </c>
      <c r="B30" s="6">
        <v>6887.557405192805</v>
      </c>
      <c r="C30" s="6">
        <v>23361.910578794108</v>
      </c>
      <c r="D30" s="6">
        <v>-24334.74588439815</v>
      </c>
      <c r="E30" s="6">
        <v>0</v>
      </c>
      <c r="F30" s="6">
        <f t="shared" si="1"/>
        <v>5914.722099588762</v>
      </c>
    </row>
    <row r="31" spans="1:6" ht="12.75">
      <c r="A31" s="36" t="s">
        <v>47</v>
      </c>
      <c r="B31" s="6">
        <v>64150.228409532254</v>
      </c>
      <c r="C31" s="6">
        <v>76582.72603146083</v>
      </c>
      <c r="D31" s="6">
        <v>-44174.48656095859</v>
      </c>
      <c r="E31" s="6">
        <v>0</v>
      </c>
      <c r="F31" s="6">
        <f t="shared" si="1"/>
        <v>96558.4678800345</v>
      </c>
    </row>
    <row r="32" spans="1:6" ht="12.75">
      <c r="A32" s="36" t="s">
        <v>48</v>
      </c>
      <c r="B32" s="6">
        <v>966.2483146468512</v>
      </c>
      <c r="C32" s="6">
        <v>26.018217765993654</v>
      </c>
      <c r="D32" s="6">
        <v>-136.76666375890852</v>
      </c>
      <c r="E32" s="6">
        <v>0</v>
      </c>
      <c r="F32" s="6">
        <f t="shared" si="1"/>
        <v>855.4998686539363</v>
      </c>
    </row>
    <row r="33" spans="1:6" ht="12.75">
      <c r="A33" s="36" t="s">
        <v>49</v>
      </c>
      <c r="B33" s="6">
        <v>-145545.5240121442</v>
      </c>
      <c r="C33" s="6">
        <v>399178.9025304074</v>
      </c>
      <c r="D33" s="6">
        <v>-3386267.642870095</v>
      </c>
      <c r="E33" s="6">
        <v>0</v>
      </c>
      <c r="F33" s="6">
        <f t="shared" si="1"/>
        <v>-3132634.2643518317</v>
      </c>
    </row>
    <row r="34" spans="1:6" ht="12.75">
      <c r="A34" s="36" t="s">
        <v>50</v>
      </c>
      <c r="B34" s="6">
        <v>-53700.53567246896</v>
      </c>
      <c r="C34" s="6">
        <v>-56785.539244602</v>
      </c>
      <c r="D34" s="6">
        <v>-8546.418708607496</v>
      </c>
      <c r="E34" s="6">
        <v>0</v>
      </c>
      <c r="F34" s="6">
        <f t="shared" si="1"/>
        <v>-119032.49362567846</v>
      </c>
    </row>
    <row r="35" spans="1:6" ht="12.75">
      <c r="A35" s="36" t="s">
        <v>51</v>
      </c>
      <c r="B35" s="6">
        <v>3446.791718930457</v>
      </c>
      <c r="C35" s="6">
        <v>5382.634612988331</v>
      </c>
      <c r="D35" s="6">
        <v>31.32344917913548</v>
      </c>
      <c r="E35" s="6">
        <v>0</v>
      </c>
      <c r="F35" s="6">
        <f t="shared" si="1"/>
        <v>8860.749781097924</v>
      </c>
    </row>
    <row r="36" spans="1:6" ht="12.75">
      <c r="A36" s="36" t="s">
        <v>52</v>
      </c>
      <c r="B36" s="6">
        <v>0</v>
      </c>
      <c r="C36" s="6">
        <v>0</v>
      </c>
      <c r="D36" s="6">
        <v>0</v>
      </c>
      <c r="E36" s="6">
        <v>0</v>
      </c>
      <c r="F36" s="6">
        <f t="shared" si="1"/>
        <v>0</v>
      </c>
    </row>
    <row r="37" spans="1:6" ht="12.75">
      <c r="A37" s="36" t="s">
        <v>53</v>
      </c>
      <c r="B37" s="6">
        <v>-9146.78628333594</v>
      </c>
      <c r="C37" s="6">
        <v>-1673.1094550704875</v>
      </c>
      <c r="D37" s="6">
        <v>-18207.13689388795</v>
      </c>
      <c r="E37" s="6">
        <v>0</v>
      </c>
      <c r="F37" s="6">
        <f t="shared" si="1"/>
        <v>-29027.032632294377</v>
      </c>
    </row>
    <row r="38" spans="1:6" ht="12.75">
      <c r="A38" s="36" t="s">
        <v>54</v>
      </c>
      <c r="B38" s="6">
        <v>0</v>
      </c>
      <c r="C38" s="6">
        <v>0</v>
      </c>
      <c r="D38" s="6">
        <v>0</v>
      </c>
      <c r="E38" s="6">
        <v>0</v>
      </c>
      <c r="F38" s="6">
        <f aca="true" t="shared" si="2" ref="F38:F53">SUM(B38:E38)</f>
        <v>0</v>
      </c>
    </row>
    <row r="39" spans="1:6" ht="12.75">
      <c r="A39" s="36" t="s">
        <v>55</v>
      </c>
      <c r="B39" s="6">
        <v>34068.429221377766</v>
      </c>
      <c r="C39" s="6">
        <v>44925.685879688564</v>
      </c>
      <c r="D39" s="6">
        <v>-766.4416320059732</v>
      </c>
      <c r="E39" s="6">
        <v>0</v>
      </c>
      <c r="F39" s="6">
        <f t="shared" si="2"/>
        <v>78227.67346906036</v>
      </c>
    </row>
    <row r="40" spans="1:6" ht="12.75">
      <c r="A40" s="36" t="s">
        <v>56</v>
      </c>
      <c r="B40" s="6">
        <v>-43176.75158579237</v>
      </c>
      <c r="C40" s="6">
        <v>-29321.07043747322</v>
      </c>
      <c r="D40" s="6">
        <v>-1140.5176427439162</v>
      </c>
      <c r="E40" s="6">
        <v>0</v>
      </c>
      <c r="F40" s="6">
        <f t="shared" si="2"/>
        <v>-73638.3396660095</v>
      </c>
    </row>
    <row r="41" spans="1:6" ht="12.75">
      <c r="A41" s="36" t="s">
        <v>57</v>
      </c>
      <c r="B41" s="6">
        <v>815681.368181617</v>
      </c>
      <c r="C41" s="6">
        <v>2335054.2676648903</v>
      </c>
      <c r="D41" s="6">
        <v>17329.548150313516</v>
      </c>
      <c r="E41" s="6">
        <v>53651.147367930345</v>
      </c>
      <c r="F41" s="6">
        <f t="shared" si="2"/>
        <v>3221716.3313647513</v>
      </c>
    </row>
    <row r="42" spans="1:6" ht="12.75">
      <c r="A42" s="36" t="s">
        <v>58</v>
      </c>
      <c r="B42" s="6">
        <v>2415.5760069626267</v>
      </c>
      <c r="C42" s="6">
        <v>19966.389887443045</v>
      </c>
      <c r="D42" s="6">
        <v>-316604.3877678883</v>
      </c>
      <c r="E42" s="6">
        <v>0</v>
      </c>
      <c r="F42" s="6">
        <f t="shared" si="2"/>
        <v>-294222.42187348264</v>
      </c>
    </row>
    <row r="43" spans="1:6" ht="12.75">
      <c r="A43" s="36" t="s">
        <v>59</v>
      </c>
      <c r="B43" s="6">
        <v>23755.55621840748</v>
      </c>
      <c r="C43" s="6">
        <v>89010.18655564694</v>
      </c>
      <c r="D43" s="6">
        <v>91.82625384766823</v>
      </c>
      <c r="E43" s="6">
        <v>0</v>
      </c>
      <c r="F43" s="6">
        <f t="shared" si="2"/>
        <v>112857.5690279021</v>
      </c>
    </row>
    <row r="44" spans="1:6" ht="12.75">
      <c r="A44" s="36" t="s">
        <v>60</v>
      </c>
      <c r="B44" s="6">
        <v>702362.116993081</v>
      </c>
      <c r="C44" s="6">
        <v>2421622.8670809683</v>
      </c>
      <c r="D44" s="6">
        <v>15830.536183635537</v>
      </c>
      <c r="E44" s="6">
        <v>0</v>
      </c>
      <c r="F44" s="6">
        <f t="shared" si="2"/>
        <v>3139815.5202576853</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161191.57238255817</v>
      </c>
      <c r="C47" s="6">
        <v>55601.14763380383</v>
      </c>
      <c r="D47" s="6">
        <v>-323.9915291617474</v>
      </c>
      <c r="E47" s="6">
        <v>0</v>
      </c>
      <c r="F47" s="6">
        <f t="shared" si="2"/>
        <v>216468.72848720025</v>
      </c>
    </row>
    <row r="48" spans="1:6" ht="12.75">
      <c r="A48" s="36" t="s">
        <v>64</v>
      </c>
      <c r="B48" s="6">
        <v>227744.732520141</v>
      </c>
      <c r="C48" s="6">
        <v>374101.25923520676</v>
      </c>
      <c r="D48" s="6">
        <v>8647.19192368641</v>
      </c>
      <c r="E48" s="6">
        <v>0</v>
      </c>
      <c r="F48" s="6">
        <f t="shared" si="2"/>
        <v>610493.1836790341</v>
      </c>
    </row>
    <row r="49" spans="1:6" ht="12.75">
      <c r="A49" s="36" t="s">
        <v>65</v>
      </c>
      <c r="B49" s="6">
        <v>87486.59948125447</v>
      </c>
      <c r="C49" s="6">
        <v>150990.04389974082</v>
      </c>
      <c r="D49" s="6">
        <v>-5712.820310633599</v>
      </c>
      <c r="E49" s="6">
        <v>0</v>
      </c>
      <c r="F49" s="6">
        <f t="shared" si="2"/>
        <v>232763.8230703617</v>
      </c>
    </row>
    <row r="50" spans="1:6" ht="12.75">
      <c r="A50" s="36" t="s">
        <v>66</v>
      </c>
      <c r="B50" s="6">
        <v>64310.12679494312</v>
      </c>
      <c r="C50" s="6">
        <v>45329.21860032686</v>
      </c>
      <c r="D50" s="6">
        <v>-2484490.099964862</v>
      </c>
      <c r="E50" s="6">
        <v>7812.71194048247</v>
      </c>
      <c r="F50" s="6">
        <f t="shared" si="2"/>
        <v>-2367038.04262911</v>
      </c>
    </row>
    <row r="51" spans="1:6" ht="12.75">
      <c r="A51" s="36" t="s">
        <v>67</v>
      </c>
      <c r="B51" s="6">
        <v>-25543.682898744737</v>
      </c>
      <c r="C51" s="6">
        <v>-3733.1286086282576</v>
      </c>
      <c r="D51" s="6">
        <v>0</v>
      </c>
      <c r="E51" s="6">
        <v>0</v>
      </c>
      <c r="F51" s="6">
        <f t="shared" si="2"/>
        <v>-29276.811507372993</v>
      </c>
    </row>
    <row r="52" spans="1:6" ht="12.75">
      <c r="A52" s="36" t="s">
        <v>68</v>
      </c>
      <c r="B52" s="6">
        <v>0</v>
      </c>
      <c r="C52" s="6">
        <v>0</v>
      </c>
      <c r="D52" s="6">
        <v>0</v>
      </c>
      <c r="E52" s="6">
        <v>0</v>
      </c>
      <c r="F52" s="6">
        <f t="shared" si="2"/>
        <v>0</v>
      </c>
    </row>
    <row r="53" spans="1:6" ht="12.75">
      <c r="A53" s="36" t="s">
        <v>69</v>
      </c>
      <c r="B53" s="6">
        <v>534969.6001628014</v>
      </c>
      <c r="C53" s="6">
        <v>2497761.260574046</v>
      </c>
      <c r="D53" s="6">
        <v>584.9667358750802</v>
      </c>
      <c r="E53" s="6">
        <v>0</v>
      </c>
      <c r="F53" s="6">
        <f t="shared" si="2"/>
        <v>3033315.8274727226</v>
      </c>
    </row>
    <row r="54" spans="1:6" ht="12.75">
      <c r="A54" s="36" t="s">
        <v>70</v>
      </c>
      <c r="B54" s="6">
        <v>67138.17155425258</v>
      </c>
      <c r="C54" s="6">
        <v>342945.13405627594</v>
      </c>
      <c r="D54" s="6">
        <v>642.9793812706387</v>
      </c>
      <c r="E54" s="6">
        <v>1583.111176204432</v>
      </c>
      <c r="F54" s="6">
        <f>SUM(B54:E54)</f>
        <v>412309.3961680036</v>
      </c>
    </row>
    <row r="55" spans="1:6" ht="12.75">
      <c r="A55" s="36" t="s">
        <v>71</v>
      </c>
      <c r="B55" s="6">
        <v>31929.81802191325</v>
      </c>
      <c r="C55" s="6">
        <v>71856.99550010724</v>
      </c>
      <c r="D55" s="6">
        <v>0</v>
      </c>
      <c r="E55" s="6">
        <v>0</v>
      </c>
      <c r="F55" s="6">
        <f>SUM(B55:E55)</f>
        <v>103786.81352202049</v>
      </c>
    </row>
    <row r="56" spans="1:6" ht="12.75">
      <c r="A56" s="36" t="s">
        <v>72</v>
      </c>
      <c r="B56" s="6">
        <v>30635.967300067387</v>
      </c>
      <c r="C56" s="6">
        <v>31193.086920200454</v>
      </c>
      <c r="D56" s="6">
        <v>5946.52760609562</v>
      </c>
      <c r="E56" s="6">
        <v>0</v>
      </c>
      <c r="F56" s="6">
        <f>SUM(B56:E56)</f>
        <v>67775.58182636346</v>
      </c>
    </row>
    <row r="57" spans="1:6" ht="12.75">
      <c r="A57" s="36" t="s">
        <v>73</v>
      </c>
      <c r="B57" s="6">
        <v>20779.361710664423</v>
      </c>
      <c r="C57" s="6">
        <v>37614.87866675266</v>
      </c>
      <c r="D57" s="6">
        <v>0</v>
      </c>
      <c r="E57" s="6">
        <v>0</v>
      </c>
      <c r="F57" s="6">
        <f>SUM(B57:E57)</f>
        <v>58394.24037741708</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10139871.972976355</v>
      </c>
      <c r="C60" s="6">
        <f>SUM(C6:C58)</f>
        <v>31060484.86818938</v>
      </c>
      <c r="D60" s="6">
        <f>SUM(D6:D58)</f>
        <v>-6398931.81046036</v>
      </c>
      <c r="E60" s="6">
        <f>SUM(E6:E58)</f>
        <v>10306219.869294629</v>
      </c>
      <c r="F60" s="6">
        <f>SUM(F6:F58)</f>
        <v>45107644.90000001</v>
      </c>
    </row>
  </sheetData>
  <mergeCells count="1">
    <mergeCell ref="B1:F1"/>
  </mergeCells>
  <printOptions horizontalCentered="1" verticalCentered="1"/>
  <pageMargins left="0.5" right="0.5" top="0" bottom="0" header="0.5" footer="0.5"/>
  <pageSetup fitToHeight="1" fitToWidth="1" orientation="portrait" scale="72"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21.375" style="7" customWidth="1"/>
    <col min="2" max="2" width="11.00390625" style="7" customWidth="1"/>
    <col min="3" max="3" width="11.625" style="7" customWidth="1"/>
    <col min="4" max="4" width="8.125" style="7" customWidth="1"/>
    <col min="5" max="5" width="14.50390625" style="7" customWidth="1"/>
    <col min="6" max="6" width="11.00390625" style="7" customWidth="1"/>
    <col min="7" max="7" width="2.625" style="7" customWidth="1"/>
    <col min="8" max="8" width="28.125" style="7" customWidth="1"/>
    <col min="9" max="9" width="11.00390625" style="8" customWidth="1"/>
    <col min="10" max="16384" width="10.625" style="7" customWidth="1"/>
  </cols>
  <sheetData>
    <row r="1" spans="1:6" ht="12.75">
      <c r="A1"/>
      <c r="B1" s="122" t="s">
        <v>247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71650.94822252665</v>
      </c>
      <c r="C6" s="6">
        <v>0</v>
      </c>
      <c r="D6" s="6">
        <v>7460.765285063186</v>
      </c>
      <c r="E6" s="6">
        <v>0</v>
      </c>
      <c r="F6" s="6">
        <f aca="true" t="shared" si="0" ref="F6:F53">SUM(B6:E6)</f>
        <v>79111.71350758984</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3559238</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5276</v>
      </c>
    </row>
    <row r="14" spans="1:9" ht="12.75">
      <c r="A14" s="36" t="s">
        <v>19</v>
      </c>
      <c r="B14" s="6">
        <v>53767.45049897206</v>
      </c>
      <c r="C14" s="6">
        <v>0</v>
      </c>
      <c r="D14" s="6">
        <v>0</v>
      </c>
      <c r="E14" s="6">
        <v>0</v>
      </c>
      <c r="F14" s="6">
        <f t="shared" si="0"/>
        <v>53767.45049897206</v>
      </c>
      <c r="H14" s="7" t="s">
        <v>20</v>
      </c>
      <c r="I14" s="8">
        <v>156071</v>
      </c>
    </row>
    <row r="15" spans="1:9" ht="12.75">
      <c r="A15" s="36" t="s">
        <v>21</v>
      </c>
      <c r="B15" s="6">
        <v>80454.48761600879</v>
      </c>
      <c r="C15" s="6">
        <v>86.29651476541619</v>
      </c>
      <c r="D15" s="6">
        <v>0</v>
      </c>
      <c r="E15" s="6">
        <v>0</v>
      </c>
      <c r="F15" s="6">
        <f t="shared" si="0"/>
        <v>80540.7841307742</v>
      </c>
      <c r="H15" s="7" t="s">
        <v>22</v>
      </c>
      <c r="I15" s="8">
        <v>353495.59</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809429</v>
      </c>
    </row>
    <row r="19" spans="1:9" ht="12.75">
      <c r="A19" s="36" t="s">
        <v>28</v>
      </c>
      <c r="B19" s="6">
        <v>0</v>
      </c>
      <c r="C19" s="6">
        <v>0</v>
      </c>
      <c r="D19" s="6">
        <v>0</v>
      </c>
      <c r="E19" s="6">
        <v>0</v>
      </c>
      <c r="F19" s="6">
        <f t="shared" si="0"/>
        <v>0</v>
      </c>
      <c r="H19" s="7" t="s">
        <v>29</v>
      </c>
      <c r="I19" s="8">
        <v>-5909.872858512034</v>
      </c>
    </row>
    <row r="20" spans="1:9" ht="12.75">
      <c r="A20" s="36" t="s">
        <v>30</v>
      </c>
      <c r="B20" s="6">
        <v>6166.455725669071</v>
      </c>
      <c r="C20" s="6">
        <v>0</v>
      </c>
      <c r="D20" s="6">
        <v>1040.3375060054439</v>
      </c>
      <c r="E20" s="6">
        <v>0</v>
      </c>
      <c r="F20" s="6">
        <f t="shared" si="0"/>
        <v>7206.7932316745155</v>
      </c>
      <c r="H20" s="7" t="s">
        <v>31</v>
      </c>
      <c r="I20" s="8" t="s">
        <v>0</v>
      </c>
    </row>
    <row r="21" spans="1:9" ht="12.75">
      <c r="A21" s="36" t="s">
        <v>32</v>
      </c>
      <c r="B21" s="6">
        <v>0</v>
      </c>
      <c r="C21" s="6">
        <v>0</v>
      </c>
      <c r="D21" s="6">
        <v>0</v>
      </c>
      <c r="E21" s="6">
        <v>0</v>
      </c>
      <c r="F21" s="6">
        <f t="shared" si="0"/>
        <v>0</v>
      </c>
      <c r="H21" s="7" t="s">
        <v>33</v>
      </c>
      <c r="I21" s="8">
        <v>355362</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580001</v>
      </c>
    </row>
    <row r="24" spans="1:6" ht="12.75">
      <c r="A24" s="36" t="s">
        <v>38</v>
      </c>
      <c r="B24" s="6">
        <v>1300787.8598054966</v>
      </c>
      <c r="C24" s="6">
        <v>203699.30478854664</v>
      </c>
      <c r="D24" s="6">
        <v>2512.1657780485193</v>
      </c>
      <c r="E24" s="6">
        <v>0</v>
      </c>
      <c r="F24" s="6">
        <f t="shared" si="0"/>
        <v>1506999.3303720918</v>
      </c>
    </row>
    <row r="25" spans="1:9" ht="12.75">
      <c r="A25" s="36" t="s">
        <v>39</v>
      </c>
      <c r="B25" s="6">
        <v>0</v>
      </c>
      <c r="C25" s="6">
        <v>0</v>
      </c>
      <c r="D25" s="6">
        <v>0</v>
      </c>
      <c r="E25" s="6">
        <v>0</v>
      </c>
      <c r="F25" s="6">
        <f t="shared" si="0"/>
        <v>0</v>
      </c>
      <c r="H25" s="7" t="s">
        <v>40</v>
      </c>
      <c r="I25" s="8">
        <f>SUM(I10:I15)-SUM(I18:I23)</f>
        <v>2335198.462858512</v>
      </c>
    </row>
    <row r="26" spans="1:9" ht="12.75">
      <c r="A26" s="36" t="s">
        <v>41</v>
      </c>
      <c r="B26" s="6">
        <v>136245.70844611686</v>
      </c>
      <c r="C26" s="6">
        <v>43.69612811728071</v>
      </c>
      <c r="D26" s="6">
        <v>520.8106081005619</v>
      </c>
      <c r="E26" s="6">
        <v>0</v>
      </c>
      <c r="F26" s="6">
        <f t="shared" si="0"/>
        <v>136810.21518233468</v>
      </c>
      <c r="H26" s="7" t="s">
        <v>42</v>
      </c>
      <c r="I26" s="8">
        <f>+F60</f>
        <v>2335198.462858512</v>
      </c>
    </row>
    <row r="27" spans="1:9" ht="12.75">
      <c r="A27" s="36" t="s">
        <v>43</v>
      </c>
      <c r="B27" s="6">
        <v>0</v>
      </c>
      <c r="C27" s="6">
        <v>0</v>
      </c>
      <c r="D27" s="6">
        <v>0</v>
      </c>
      <c r="E27" s="6">
        <v>0</v>
      </c>
      <c r="F27" s="6">
        <f t="shared" si="0"/>
        <v>0</v>
      </c>
      <c r="I27" s="6"/>
    </row>
    <row r="28" spans="1:9" ht="12.75">
      <c r="A28" s="36" t="s">
        <v>44</v>
      </c>
      <c r="B28" s="6">
        <v>0</v>
      </c>
      <c r="C28" s="6">
        <v>0</v>
      </c>
      <c r="D28" s="6">
        <v>0</v>
      </c>
      <c r="E28" s="6">
        <v>0</v>
      </c>
      <c r="F28" s="6">
        <f t="shared" si="0"/>
        <v>0</v>
      </c>
      <c r="I28" s="6"/>
    </row>
    <row r="29" spans="1:6" ht="12.75">
      <c r="A29" s="36" t="s">
        <v>45</v>
      </c>
      <c r="B29" s="6">
        <v>0</v>
      </c>
      <c r="C29" s="6">
        <v>0</v>
      </c>
      <c r="D29" s="6">
        <v>0</v>
      </c>
      <c r="E29" s="6">
        <v>0</v>
      </c>
      <c r="F29" s="6">
        <f t="shared" si="0"/>
        <v>0</v>
      </c>
    </row>
    <row r="30" spans="1:6" ht="12.75">
      <c r="A30" s="36" t="s">
        <v>46</v>
      </c>
      <c r="B30" s="6">
        <v>14832.857005271153</v>
      </c>
      <c r="C30" s="6">
        <v>3451.273222065616</v>
      </c>
      <c r="D30" s="6">
        <v>3029.0635910834026</v>
      </c>
      <c r="E30" s="6">
        <v>0</v>
      </c>
      <c r="F30" s="6">
        <f t="shared" si="0"/>
        <v>21313.19381842017</v>
      </c>
    </row>
    <row r="31" spans="1:6" ht="12.75">
      <c r="A31" s="36" t="s">
        <v>47</v>
      </c>
      <c r="B31" s="6">
        <v>0</v>
      </c>
      <c r="C31" s="6">
        <v>0</v>
      </c>
      <c r="D31" s="6">
        <v>0</v>
      </c>
      <c r="E31" s="6">
        <v>0</v>
      </c>
      <c r="F31" s="6">
        <f t="shared" si="0"/>
        <v>0</v>
      </c>
    </row>
    <row r="32" spans="1:6" ht="12.75">
      <c r="A32" s="36" t="s">
        <v>48</v>
      </c>
      <c r="B32" s="6">
        <v>386</v>
      </c>
      <c r="C32" s="6">
        <v>0</v>
      </c>
      <c r="D32" s="6">
        <v>0</v>
      </c>
      <c r="E32" s="6">
        <v>0</v>
      </c>
      <c r="F32" s="6">
        <f t="shared" si="0"/>
        <v>386</v>
      </c>
    </row>
    <row r="33" spans="1:6" ht="12.75">
      <c r="A33" s="36" t="s">
        <v>49</v>
      </c>
      <c r="B33" s="6">
        <v>12957.00152830495</v>
      </c>
      <c r="C33" s="6">
        <v>0</v>
      </c>
      <c r="D33" s="6">
        <v>0</v>
      </c>
      <c r="E33" s="6">
        <v>0</v>
      </c>
      <c r="F33" s="6">
        <f t="shared" si="0"/>
        <v>12957.00152830495</v>
      </c>
    </row>
    <row r="34" spans="1:6" ht="12.75">
      <c r="A34" s="36" t="s">
        <v>50</v>
      </c>
      <c r="B34" s="6">
        <v>1061</v>
      </c>
      <c r="C34" s="6">
        <v>0</v>
      </c>
      <c r="D34" s="6">
        <v>0</v>
      </c>
      <c r="E34" s="6">
        <v>0</v>
      </c>
      <c r="F34" s="6">
        <f t="shared" si="0"/>
        <v>1061</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81701.54201003112</v>
      </c>
      <c r="C37" s="6">
        <v>0</v>
      </c>
      <c r="D37" s="6">
        <v>1445</v>
      </c>
      <c r="E37" s="6">
        <v>0</v>
      </c>
      <c r="F37" s="6">
        <f t="shared" si="0"/>
        <v>83146.54201003112</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11054.297354074948</v>
      </c>
      <c r="C42" s="6">
        <v>0</v>
      </c>
      <c r="D42" s="6">
        <v>0</v>
      </c>
      <c r="E42" s="6">
        <v>0</v>
      </c>
      <c r="F42" s="6">
        <f t="shared" si="0"/>
        <v>11054.297354074948</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244158.4901928763</v>
      </c>
      <c r="C47" s="6">
        <v>0</v>
      </c>
      <c r="D47" s="6">
        <v>0</v>
      </c>
      <c r="E47" s="6">
        <v>0</v>
      </c>
      <c r="F47" s="6">
        <f t="shared" si="0"/>
        <v>244158.4901928763</v>
      </c>
    </row>
    <row r="48" spans="1:6" ht="12.75">
      <c r="A48" s="36" t="s">
        <v>64</v>
      </c>
      <c r="B48" s="6">
        <v>34315</v>
      </c>
      <c r="C48" s="6">
        <v>0</v>
      </c>
      <c r="D48" s="6">
        <v>0</v>
      </c>
      <c r="E48" s="6">
        <v>0</v>
      </c>
      <c r="F48" s="6">
        <f t="shared" si="0"/>
        <v>34315</v>
      </c>
    </row>
    <row r="49" spans="1:6" ht="12.75">
      <c r="A49" s="36" t="s">
        <v>65</v>
      </c>
      <c r="B49" s="6">
        <v>14836.222479518046</v>
      </c>
      <c r="C49" s="6">
        <v>11327.836353320828</v>
      </c>
      <c r="D49" s="6">
        <v>0</v>
      </c>
      <c r="E49" s="6">
        <v>0</v>
      </c>
      <c r="F49" s="6">
        <f t="shared" si="0"/>
        <v>26164.058832838877</v>
      </c>
    </row>
    <row r="50" spans="1:6" ht="12.75">
      <c r="A50" s="36" t="s">
        <v>66</v>
      </c>
      <c r="B50" s="6">
        <v>34751.59219852862</v>
      </c>
      <c r="C50" s="6">
        <v>0</v>
      </c>
      <c r="D50" s="6">
        <v>0</v>
      </c>
      <c r="E50" s="6">
        <v>0</v>
      </c>
      <c r="F50" s="6">
        <f t="shared" si="0"/>
        <v>34751.59219852862</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1455</v>
      </c>
      <c r="C57" s="6">
        <v>0</v>
      </c>
      <c r="D57" s="6">
        <v>0</v>
      </c>
      <c r="E57" s="6">
        <v>0</v>
      </c>
      <c r="F57" s="6">
        <f>SUM(B57:E57)</f>
        <v>1455</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2100581.9130833955</v>
      </c>
      <c r="C60" s="6">
        <f>SUM(C6:C58)</f>
        <v>218608.40700681577</v>
      </c>
      <c r="D60" s="6">
        <f>SUM(D6:D58)</f>
        <v>16008.142768301115</v>
      </c>
      <c r="E60" s="6">
        <f>SUM(E6:E58)</f>
        <v>0</v>
      </c>
      <c r="F60" s="6">
        <f>SUM(F6:F58)</f>
        <v>2335198.462858512</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7.00390625" style="7" bestFit="1" customWidth="1"/>
    <col min="3" max="3" width="12.125" style="7" bestFit="1" customWidth="1"/>
    <col min="4" max="4" width="8.12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103</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32895.08704381311</v>
      </c>
      <c r="D6" s="6">
        <v>0</v>
      </c>
      <c r="E6" s="6">
        <v>0</v>
      </c>
      <c r="F6" s="6">
        <f aca="true" t="shared" si="0" ref="F6:F21">SUM(B6:E6)</f>
        <v>32895.08704381311</v>
      </c>
      <c r="H6" s="7" t="s">
        <v>8</v>
      </c>
      <c r="I6" s="8" t="s">
        <v>0</v>
      </c>
    </row>
    <row r="7" spans="1:6" ht="12.75">
      <c r="A7" s="36" t="s">
        <v>9</v>
      </c>
      <c r="B7" s="6">
        <v>0</v>
      </c>
      <c r="C7" s="6">
        <v>0</v>
      </c>
      <c r="D7" s="6">
        <v>0</v>
      </c>
      <c r="E7" s="6">
        <v>0</v>
      </c>
      <c r="F7" s="6">
        <f t="shared" si="0"/>
        <v>0</v>
      </c>
    </row>
    <row r="8" spans="1:9" ht="12.75">
      <c r="A8" s="36" t="s">
        <v>10</v>
      </c>
      <c r="B8" s="6">
        <v>0</v>
      </c>
      <c r="C8" s="6">
        <v>1709073.5015984464</v>
      </c>
      <c r="D8" s="6">
        <v>0</v>
      </c>
      <c r="E8" s="6">
        <v>0</v>
      </c>
      <c r="F8" s="6">
        <f t="shared" si="0"/>
        <v>1709073.5015984464</v>
      </c>
      <c r="H8" s="7" t="s">
        <v>0</v>
      </c>
      <c r="I8" s="8" t="s">
        <v>0</v>
      </c>
    </row>
    <row r="9" spans="1:9" ht="12.75">
      <c r="A9" s="36" t="s">
        <v>11</v>
      </c>
      <c r="B9" s="6">
        <v>0</v>
      </c>
      <c r="C9" s="6">
        <v>225882.89178691158</v>
      </c>
      <c r="D9" s="6">
        <v>0</v>
      </c>
      <c r="E9" s="6">
        <v>0</v>
      </c>
      <c r="F9" s="6">
        <f t="shared" si="0"/>
        <v>225882.89178691158</v>
      </c>
      <c r="H9" s="7" t="s">
        <v>0</v>
      </c>
      <c r="I9" s="8" t="s">
        <v>0</v>
      </c>
    </row>
    <row r="10" spans="1:9" ht="12.75">
      <c r="A10" s="36" t="s">
        <v>12</v>
      </c>
      <c r="B10" s="6">
        <v>1414.6331083301206</v>
      </c>
      <c r="C10" s="6">
        <v>8935797.455550801</v>
      </c>
      <c r="D10" s="6">
        <v>7722.633543616511</v>
      </c>
      <c r="E10" s="6">
        <v>0</v>
      </c>
      <c r="F10" s="6">
        <f t="shared" si="0"/>
        <v>8944934.722202748</v>
      </c>
      <c r="H10" s="7" t="s">
        <v>13</v>
      </c>
      <c r="I10" s="8">
        <v>110355316</v>
      </c>
    </row>
    <row r="11" spans="1:6" ht="12.75">
      <c r="A11" s="36" t="s">
        <v>14</v>
      </c>
      <c r="B11" s="6">
        <v>0</v>
      </c>
      <c r="C11" s="6">
        <v>5490315.222211896</v>
      </c>
      <c r="D11" s="6">
        <v>0</v>
      </c>
      <c r="E11" s="6">
        <v>0</v>
      </c>
      <c r="F11" s="6">
        <f t="shared" si="0"/>
        <v>5490315.222211896</v>
      </c>
    </row>
    <row r="12" spans="1:8" ht="12.75">
      <c r="A12" s="36" t="s">
        <v>15</v>
      </c>
      <c r="B12" s="6">
        <v>0</v>
      </c>
      <c r="C12" s="6">
        <v>21699.26794304133</v>
      </c>
      <c r="D12" s="6">
        <v>0</v>
      </c>
      <c r="E12" s="6">
        <v>0</v>
      </c>
      <c r="F12" s="6">
        <f t="shared" si="0"/>
        <v>21699.26794304133</v>
      </c>
      <c r="H12" s="7" t="s">
        <v>16</v>
      </c>
    </row>
    <row r="13" spans="1:9" ht="12.75">
      <c r="A13" s="36" t="s">
        <v>17</v>
      </c>
      <c r="B13" s="6">
        <v>0</v>
      </c>
      <c r="C13" s="6">
        <v>0</v>
      </c>
      <c r="D13" s="6">
        <v>0</v>
      </c>
      <c r="E13" s="6">
        <v>0</v>
      </c>
      <c r="F13" s="6">
        <f t="shared" si="0"/>
        <v>0</v>
      </c>
      <c r="H13" s="7" t="s">
        <v>18</v>
      </c>
      <c r="I13" s="8">
        <v>637028</v>
      </c>
    </row>
    <row r="14" spans="1:9" ht="12.75">
      <c r="A14" s="36" t="s">
        <v>19</v>
      </c>
      <c r="B14" s="6">
        <v>0</v>
      </c>
      <c r="C14" s="6">
        <v>0</v>
      </c>
      <c r="D14" s="6">
        <v>0</v>
      </c>
      <c r="E14" s="6">
        <v>0</v>
      </c>
      <c r="F14" s="6">
        <f t="shared" si="0"/>
        <v>0</v>
      </c>
      <c r="H14" s="7" t="s">
        <v>20</v>
      </c>
      <c r="I14" s="8">
        <v>758213</v>
      </c>
    </row>
    <row r="15" spans="1:9" ht="12.75">
      <c r="A15" s="36" t="s">
        <v>21</v>
      </c>
      <c r="B15" s="6">
        <v>3045.0018424425352</v>
      </c>
      <c r="C15" s="6">
        <v>5127303.138440509</v>
      </c>
      <c r="D15" s="6">
        <v>0</v>
      </c>
      <c r="E15" s="6">
        <v>0</v>
      </c>
      <c r="F15" s="6">
        <f t="shared" si="0"/>
        <v>5130348.140282952</v>
      </c>
      <c r="H15" s="7" t="s">
        <v>22</v>
      </c>
      <c r="I15" s="8">
        <v>589028.6</v>
      </c>
    </row>
    <row r="16" spans="1:6" ht="12.75">
      <c r="A16" s="36" t="s">
        <v>23</v>
      </c>
      <c r="B16" s="6">
        <v>884.0425950028333</v>
      </c>
      <c r="C16" s="6">
        <v>434907.1013821377</v>
      </c>
      <c r="D16" s="6">
        <v>5660.199035899721</v>
      </c>
      <c r="E16" s="6">
        <v>0</v>
      </c>
      <c r="F16" s="6">
        <f t="shared" si="0"/>
        <v>441451.34301304026</v>
      </c>
    </row>
    <row r="17" spans="1:8" ht="12.75">
      <c r="A17" s="36" t="s">
        <v>24</v>
      </c>
      <c r="B17" s="6">
        <v>0</v>
      </c>
      <c r="C17" s="6">
        <v>24062.62242810944</v>
      </c>
      <c r="D17" s="6">
        <v>0</v>
      </c>
      <c r="E17" s="6">
        <v>0</v>
      </c>
      <c r="F17" s="6">
        <f t="shared" si="0"/>
        <v>24062.62242810944</v>
      </c>
      <c r="H17" s="7" t="s">
        <v>25</v>
      </c>
    </row>
    <row r="18" spans="1:9" ht="12.75">
      <c r="A18" s="36" t="s">
        <v>26</v>
      </c>
      <c r="B18" s="6">
        <v>0</v>
      </c>
      <c r="C18" s="6">
        <v>45837.18151586057</v>
      </c>
      <c r="D18" s="6">
        <v>0</v>
      </c>
      <c r="E18" s="6">
        <v>0</v>
      </c>
      <c r="F18" s="6">
        <f t="shared" si="0"/>
        <v>45837.18151586057</v>
      </c>
      <c r="H18" s="7" t="s">
        <v>27</v>
      </c>
      <c r="I18" s="8">
        <v>81145732</v>
      </c>
    </row>
    <row r="19" spans="1:9" ht="12.75">
      <c r="A19" s="36" t="s">
        <v>28</v>
      </c>
      <c r="B19" s="6">
        <v>0</v>
      </c>
      <c r="C19" s="6">
        <v>82150.48767005614</v>
      </c>
      <c r="D19" s="6">
        <v>0</v>
      </c>
      <c r="E19" s="6">
        <v>0</v>
      </c>
      <c r="F19" s="6">
        <f t="shared" si="0"/>
        <v>82150.48767005614</v>
      </c>
      <c r="H19" s="7" t="s">
        <v>29</v>
      </c>
      <c r="I19" s="8">
        <v>-1295162.1681421683</v>
      </c>
    </row>
    <row r="20" spans="1:9" ht="12.75">
      <c r="A20" s="36" t="s">
        <v>30</v>
      </c>
      <c r="B20" s="6">
        <v>0</v>
      </c>
      <c r="C20" s="6">
        <v>181211.1801984029</v>
      </c>
      <c r="D20" s="6">
        <v>0</v>
      </c>
      <c r="E20" s="6">
        <v>0</v>
      </c>
      <c r="F20" s="6">
        <f t="shared" si="0"/>
        <v>181211.1801984029</v>
      </c>
      <c r="H20" s="7" t="s">
        <v>31</v>
      </c>
      <c r="I20" s="8" t="s">
        <v>0</v>
      </c>
    </row>
    <row r="21" spans="1:9" ht="12.75">
      <c r="A21" s="36" t="s">
        <v>32</v>
      </c>
      <c r="B21" s="6">
        <v>0</v>
      </c>
      <c r="C21" s="6">
        <v>24433.106458931157</v>
      </c>
      <c r="D21" s="6">
        <v>0</v>
      </c>
      <c r="E21" s="6">
        <v>0</v>
      </c>
      <c r="F21" s="6">
        <f t="shared" si="0"/>
        <v>24433.106458931157</v>
      </c>
      <c r="H21" s="7" t="s">
        <v>33</v>
      </c>
      <c r="I21" s="8">
        <v>3477487</v>
      </c>
    </row>
    <row r="22" spans="1:9" ht="12.75">
      <c r="A22" s="36" t="s">
        <v>34</v>
      </c>
      <c r="B22" s="6">
        <v>0</v>
      </c>
      <c r="C22" s="6">
        <v>102528.41033441639</v>
      </c>
      <c r="D22" s="6">
        <v>0</v>
      </c>
      <c r="E22" s="6">
        <v>0</v>
      </c>
      <c r="F22" s="6">
        <f aca="true" t="shared" si="1" ref="F22:F37">SUM(B22:E22)</f>
        <v>102528.41033441639</v>
      </c>
      <c r="H22" s="7" t="s">
        <v>35</v>
      </c>
      <c r="I22" s="8" t="s">
        <v>0</v>
      </c>
    </row>
    <row r="23" spans="1:9" ht="12.75">
      <c r="A23" s="36" t="s">
        <v>36</v>
      </c>
      <c r="B23" s="6">
        <v>0</v>
      </c>
      <c r="C23" s="6">
        <v>10469.382976474624</v>
      </c>
      <c r="D23" s="6">
        <v>0</v>
      </c>
      <c r="E23" s="6">
        <v>0</v>
      </c>
      <c r="F23" s="6">
        <f t="shared" si="1"/>
        <v>10469.382976474624</v>
      </c>
      <c r="H23" s="7" t="s">
        <v>37</v>
      </c>
      <c r="I23" s="8">
        <v>0</v>
      </c>
    </row>
    <row r="24" spans="1:6" ht="12.75">
      <c r="A24" s="36" t="s">
        <v>38</v>
      </c>
      <c r="B24" s="6">
        <v>95.01985473622086</v>
      </c>
      <c r="C24" s="6">
        <v>267782.6433238538</v>
      </c>
      <c r="D24" s="6">
        <v>0</v>
      </c>
      <c r="E24" s="6">
        <v>0</v>
      </c>
      <c r="F24" s="6">
        <f t="shared" si="1"/>
        <v>267877.66317859</v>
      </c>
    </row>
    <row r="25" spans="1:9" ht="12.75">
      <c r="A25" s="36" t="s">
        <v>39</v>
      </c>
      <c r="B25" s="6">
        <v>0</v>
      </c>
      <c r="C25" s="6">
        <v>17147.001765740053</v>
      </c>
      <c r="D25" s="6">
        <v>0</v>
      </c>
      <c r="E25" s="6">
        <v>0</v>
      </c>
      <c r="F25" s="6">
        <f t="shared" si="1"/>
        <v>17147.001765740053</v>
      </c>
      <c r="H25" s="7" t="s">
        <v>40</v>
      </c>
      <c r="I25" s="8">
        <f>SUM(I10:I15)-SUM(I18:I23)</f>
        <v>29011528.768142164</v>
      </c>
    </row>
    <row r="26" spans="1:9" ht="12.75">
      <c r="A26" s="36" t="s">
        <v>41</v>
      </c>
      <c r="B26" s="6">
        <v>0</v>
      </c>
      <c r="C26" s="6">
        <v>86022.7348678762</v>
      </c>
      <c r="D26" s="6">
        <v>0</v>
      </c>
      <c r="E26" s="6">
        <v>0</v>
      </c>
      <c r="F26" s="6">
        <f t="shared" si="1"/>
        <v>86022.7348678762</v>
      </c>
      <c r="H26" s="7" t="s">
        <v>42</v>
      </c>
      <c r="I26" s="8">
        <f>+F60</f>
        <v>29011528.768142164</v>
      </c>
    </row>
    <row r="27" spans="1:6" ht="12.75">
      <c r="A27" s="36" t="s">
        <v>43</v>
      </c>
      <c r="B27" s="6">
        <v>0</v>
      </c>
      <c r="C27" s="6">
        <v>142</v>
      </c>
      <c r="D27" s="6">
        <v>0</v>
      </c>
      <c r="E27" s="6">
        <v>0</v>
      </c>
      <c r="F27" s="6">
        <f t="shared" si="1"/>
        <v>142</v>
      </c>
    </row>
    <row r="28" spans="1:6" ht="12.75">
      <c r="A28" s="36" t="s">
        <v>44</v>
      </c>
      <c r="B28" s="6">
        <v>0</v>
      </c>
      <c r="C28" s="6">
        <v>63652.74851476384</v>
      </c>
      <c r="D28" s="6">
        <v>0</v>
      </c>
      <c r="E28" s="6">
        <v>0</v>
      </c>
      <c r="F28" s="6">
        <f t="shared" si="1"/>
        <v>63652.74851476384</v>
      </c>
    </row>
    <row r="29" spans="1:6" ht="12.75">
      <c r="A29" s="36" t="s">
        <v>45</v>
      </c>
      <c r="B29" s="6">
        <v>0</v>
      </c>
      <c r="C29" s="6">
        <v>122678.90327077288</v>
      </c>
      <c r="D29" s="6">
        <v>0</v>
      </c>
      <c r="E29" s="6">
        <v>0</v>
      </c>
      <c r="F29" s="6">
        <f t="shared" si="1"/>
        <v>122678.90327077288</v>
      </c>
    </row>
    <row r="30" spans="1:6" ht="12.75">
      <c r="A30" s="36" t="s">
        <v>46</v>
      </c>
      <c r="B30" s="6">
        <v>0</v>
      </c>
      <c r="C30" s="6">
        <v>243458.48506090764</v>
      </c>
      <c r="D30" s="6">
        <v>0</v>
      </c>
      <c r="E30" s="6">
        <v>0</v>
      </c>
      <c r="F30" s="6">
        <f t="shared" si="1"/>
        <v>243458.48506090764</v>
      </c>
    </row>
    <row r="31" spans="1:6" ht="12.75">
      <c r="A31" s="36" t="s">
        <v>47</v>
      </c>
      <c r="B31" s="6">
        <v>0</v>
      </c>
      <c r="C31" s="6">
        <v>75781.14329886273</v>
      </c>
      <c r="D31" s="6">
        <v>0</v>
      </c>
      <c r="E31" s="6">
        <v>0</v>
      </c>
      <c r="F31" s="6">
        <f t="shared" si="1"/>
        <v>75781.14329886273</v>
      </c>
    </row>
    <row r="32" spans="1:6" ht="12.75">
      <c r="A32" s="36" t="s">
        <v>48</v>
      </c>
      <c r="B32" s="6">
        <v>0</v>
      </c>
      <c r="C32" s="6">
        <v>49073.6015328986</v>
      </c>
      <c r="D32" s="6">
        <v>0</v>
      </c>
      <c r="E32" s="6">
        <v>0</v>
      </c>
      <c r="F32" s="6">
        <f t="shared" si="1"/>
        <v>49073.6015328986</v>
      </c>
    </row>
    <row r="33" spans="1:6" ht="12.75">
      <c r="A33" s="36" t="s">
        <v>49</v>
      </c>
      <c r="B33" s="6">
        <v>0</v>
      </c>
      <c r="C33" s="6">
        <v>775540.8775066367</v>
      </c>
      <c r="D33" s="6">
        <v>0</v>
      </c>
      <c r="E33" s="6">
        <v>0</v>
      </c>
      <c r="F33" s="6">
        <f t="shared" si="1"/>
        <v>775540.8775066367</v>
      </c>
    </row>
    <row r="34" spans="1:6" ht="12.75">
      <c r="A34" s="36" t="s">
        <v>50</v>
      </c>
      <c r="B34" s="6">
        <v>0</v>
      </c>
      <c r="C34" s="6">
        <v>632202.474090575</v>
      </c>
      <c r="D34" s="6">
        <v>0</v>
      </c>
      <c r="E34" s="6">
        <v>0</v>
      </c>
      <c r="F34" s="6">
        <f t="shared" si="1"/>
        <v>632202.474090575</v>
      </c>
    </row>
    <row r="35" spans="1:6" ht="12.75">
      <c r="A35" s="36" t="s">
        <v>51</v>
      </c>
      <c r="B35" s="6">
        <v>0</v>
      </c>
      <c r="C35" s="6">
        <v>0</v>
      </c>
      <c r="D35" s="6">
        <v>0</v>
      </c>
      <c r="E35" s="6">
        <v>0</v>
      </c>
      <c r="F35" s="6">
        <f t="shared" si="1"/>
        <v>0</v>
      </c>
    </row>
    <row r="36" spans="1:6" ht="12.75">
      <c r="A36" s="36" t="s">
        <v>52</v>
      </c>
      <c r="B36" s="6">
        <v>0</v>
      </c>
      <c r="C36" s="6">
        <v>3816.4317394907403</v>
      </c>
      <c r="D36" s="6">
        <v>0</v>
      </c>
      <c r="E36" s="6">
        <v>0</v>
      </c>
      <c r="F36" s="6">
        <f t="shared" si="1"/>
        <v>3816.4317394907403</v>
      </c>
    </row>
    <row r="37" spans="1:6" ht="12.75">
      <c r="A37" s="36" t="s">
        <v>53</v>
      </c>
      <c r="B37" s="6">
        <v>0</v>
      </c>
      <c r="C37" s="6">
        <v>517398.4580552244</v>
      </c>
      <c r="D37" s="6">
        <v>0</v>
      </c>
      <c r="E37" s="6">
        <v>0</v>
      </c>
      <c r="F37" s="6">
        <f t="shared" si="1"/>
        <v>517398.4580552244</v>
      </c>
    </row>
    <row r="38" spans="1:6" ht="12.75">
      <c r="A38" s="36" t="s">
        <v>54</v>
      </c>
      <c r="B38" s="6">
        <v>0</v>
      </c>
      <c r="C38" s="6">
        <v>0</v>
      </c>
      <c r="D38" s="6">
        <v>0</v>
      </c>
      <c r="E38" s="6">
        <v>0</v>
      </c>
      <c r="F38" s="6">
        <f aca="true" t="shared" si="2" ref="F38:F53">SUM(B38:E38)</f>
        <v>0</v>
      </c>
    </row>
    <row r="39" spans="1:6" ht="12.75">
      <c r="A39" s="36" t="s">
        <v>55</v>
      </c>
      <c r="B39" s="6">
        <v>0</v>
      </c>
      <c r="C39" s="6">
        <v>717094.6251498956</v>
      </c>
      <c r="D39" s="6">
        <v>0</v>
      </c>
      <c r="E39" s="6">
        <v>0</v>
      </c>
      <c r="F39" s="6">
        <f t="shared" si="2"/>
        <v>717094.6251498956</v>
      </c>
    </row>
    <row r="40" spans="1:6" ht="12.75">
      <c r="A40" s="36" t="s">
        <v>56</v>
      </c>
      <c r="B40" s="6">
        <v>0</v>
      </c>
      <c r="C40" s="6">
        <v>72081.40080512699</v>
      </c>
      <c r="D40" s="6">
        <v>0</v>
      </c>
      <c r="E40" s="6">
        <v>0</v>
      </c>
      <c r="F40" s="6">
        <f t="shared" si="2"/>
        <v>72081.40080512699</v>
      </c>
    </row>
    <row r="41" spans="1:6" ht="12.75">
      <c r="A41" s="36" t="s">
        <v>57</v>
      </c>
      <c r="B41" s="6">
        <v>0</v>
      </c>
      <c r="C41" s="6">
        <v>157514.9633057422</v>
      </c>
      <c r="D41" s="6">
        <v>0</v>
      </c>
      <c r="E41" s="6">
        <v>0</v>
      </c>
      <c r="F41" s="6">
        <f t="shared" si="2"/>
        <v>157514.9633057422</v>
      </c>
    </row>
    <row r="42" spans="1:6" ht="12.75">
      <c r="A42" s="36" t="s">
        <v>58</v>
      </c>
      <c r="B42" s="6">
        <v>0</v>
      </c>
      <c r="C42" s="6">
        <v>481052.3444104714</v>
      </c>
      <c r="D42" s="6">
        <v>0</v>
      </c>
      <c r="E42" s="6">
        <v>0</v>
      </c>
      <c r="F42" s="6">
        <f t="shared" si="2"/>
        <v>481052.3444104714</v>
      </c>
    </row>
    <row r="43" spans="1:6" ht="12.75">
      <c r="A43" s="36" t="s">
        <v>59</v>
      </c>
      <c r="B43" s="6">
        <v>0</v>
      </c>
      <c r="C43" s="6">
        <v>97068.30291136351</v>
      </c>
      <c r="D43" s="6">
        <v>0</v>
      </c>
      <c r="E43" s="6">
        <v>0</v>
      </c>
      <c r="F43" s="6">
        <f t="shared" si="2"/>
        <v>97068.30291136351</v>
      </c>
    </row>
    <row r="44" spans="1:6" ht="12.75">
      <c r="A44" s="36" t="s">
        <v>60</v>
      </c>
      <c r="B44" s="6">
        <v>0</v>
      </c>
      <c r="C44" s="6">
        <v>106791.44899246267</v>
      </c>
      <c r="D44" s="6">
        <v>0</v>
      </c>
      <c r="E44" s="6">
        <v>0</v>
      </c>
      <c r="F44" s="6">
        <f t="shared" si="2"/>
        <v>106791.44899246267</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11803.703580792506</v>
      </c>
      <c r="D48" s="6">
        <v>0</v>
      </c>
      <c r="E48" s="6">
        <v>0</v>
      </c>
      <c r="F48" s="6">
        <f t="shared" si="2"/>
        <v>11803.703580792506</v>
      </c>
    </row>
    <row r="49" spans="1:6" ht="12.75">
      <c r="A49" s="36" t="s">
        <v>65</v>
      </c>
      <c r="B49" s="6">
        <v>0</v>
      </c>
      <c r="C49" s="6">
        <v>38309.10862638093</v>
      </c>
      <c r="D49" s="6">
        <v>0</v>
      </c>
      <c r="E49" s="6">
        <v>0</v>
      </c>
      <c r="F49" s="6">
        <f t="shared" si="2"/>
        <v>38309.10862638093</v>
      </c>
    </row>
    <row r="50" spans="1:6" ht="12.75">
      <c r="A50" s="36" t="s">
        <v>66</v>
      </c>
      <c r="B50" s="6">
        <v>268.28641282787186</v>
      </c>
      <c r="C50" s="6">
        <v>1407790.1396526364</v>
      </c>
      <c r="D50" s="6">
        <v>0</v>
      </c>
      <c r="E50" s="6">
        <v>0</v>
      </c>
      <c r="F50" s="6">
        <f t="shared" si="2"/>
        <v>1408058.4260654643</v>
      </c>
    </row>
    <row r="51" spans="1:6" ht="12.75">
      <c r="A51" s="36" t="s">
        <v>67</v>
      </c>
      <c r="B51" s="6">
        <v>0</v>
      </c>
      <c r="C51" s="6">
        <v>97546.11790766889</v>
      </c>
      <c r="D51" s="6">
        <v>0</v>
      </c>
      <c r="E51" s="6">
        <v>0</v>
      </c>
      <c r="F51" s="6">
        <f t="shared" si="2"/>
        <v>97546.11790766889</v>
      </c>
    </row>
    <row r="52" spans="1:6" ht="12.75">
      <c r="A52" s="36" t="s">
        <v>68</v>
      </c>
      <c r="B52" s="6">
        <v>0</v>
      </c>
      <c r="C52" s="6">
        <v>23927.621518589225</v>
      </c>
      <c r="D52" s="6">
        <v>0</v>
      </c>
      <c r="E52" s="6">
        <v>0</v>
      </c>
      <c r="F52" s="6">
        <f t="shared" si="2"/>
        <v>23927.621518589225</v>
      </c>
    </row>
    <row r="53" spans="1:6" ht="12.75">
      <c r="A53" s="36" t="s">
        <v>69</v>
      </c>
      <c r="B53" s="6">
        <v>0</v>
      </c>
      <c r="C53" s="6">
        <v>187626.78200471768</v>
      </c>
      <c r="D53" s="6">
        <v>0</v>
      </c>
      <c r="E53" s="6">
        <v>0</v>
      </c>
      <c r="F53" s="6">
        <f t="shared" si="2"/>
        <v>187626.78200471768</v>
      </c>
    </row>
    <row r="54" spans="1:6" ht="12.75">
      <c r="A54" s="36" t="s">
        <v>70</v>
      </c>
      <c r="B54" s="6">
        <v>0</v>
      </c>
      <c r="C54" s="6">
        <v>142536.22296494365</v>
      </c>
      <c r="D54" s="6">
        <v>0</v>
      </c>
      <c r="E54" s="6">
        <v>0</v>
      </c>
      <c r="F54" s="6">
        <f>SUM(B54:E54)</f>
        <v>142536.22296494365</v>
      </c>
    </row>
    <row r="55" spans="1:6" ht="12.75">
      <c r="A55" s="36" t="s">
        <v>71</v>
      </c>
      <c r="B55" s="6">
        <v>0</v>
      </c>
      <c r="C55" s="6">
        <v>48623.5688559741</v>
      </c>
      <c r="D55" s="6">
        <v>0</v>
      </c>
      <c r="E55" s="6">
        <v>0</v>
      </c>
      <c r="F55" s="6">
        <f>SUM(B55:E55)</f>
        <v>48623.5688559741</v>
      </c>
    </row>
    <row r="56" spans="1:6" ht="12.75">
      <c r="A56" s="36" t="s">
        <v>72</v>
      </c>
      <c r="B56" s="6">
        <v>0</v>
      </c>
      <c r="C56" s="6">
        <v>33528.17747098302</v>
      </c>
      <c r="D56" s="6">
        <v>0</v>
      </c>
      <c r="E56" s="6">
        <v>0</v>
      </c>
      <c r="F56" s="6">
        <f>SUM(B56:E56)</f>
        <v>33528.17747098302</v>
      </c>
    </row>
    <row r="57" spans="1:6" ht="12.75">
      <c r="A57" s="36" t="s">
        <v>73</v>
      </c>
      <c r="B57" s="6">
        <v>0</v>
      </c>
      <c r="C57" s="6">
        <v>65880.88302415253</v>
      </c>
      <c r="D57" s="6">
        <v>0</v>
      </c>
      <c r="E57" s="6">
        <v>0</v>
      </c>
      <c r="F57" s="6">
        <f>SUM(B57:E57)</f>
        <v>65880.88302415253</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5706.983813339581</v>
      </c>
      <c r="C60" s="6">
        <f>SUM(C6:C58)</f>
        <v>28992438.951749306</v>
      </c>
      <c r="D60" s="6">
        <f>SUM(D6:D58)</f>
        <v>13382.83257951623</v>
      </c>
      <c r="E60" s="6">
        <f>SUM(E6:E58)</f>
        <v>0</v>
      </c>
      <c r="F60" s="6">
        <f>SUM(F6:F58)</f>
        <v>29011528.768142164</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125" style="7" bestFit="1" customWidth="1"/>
    <col min="3" max="3" width="13.375" style="7" bestFit="1" customWidth="1"/>
    <col min="4" max="4" width="6.375" style="7" bestFit="1" customWidth="1"/>
    <col min="5" max="5" width="14.50390625" style="7" bestFit="1" customWidth="1"/>
    <col min="6" max="6" width="13.37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104</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14531.266057898034</v>
      </c>
      <c r="C6" s="6">
        <v>808569.7103512834</v>
      </c>
      <c r="D6" s="6">
        <v>0</v>
      </c>
      <c r="E6" s="6">
        <v>0</v>
      </c>
      <c r="F6" s="6">
        <f aca="true" t="shared" si="0" ref="F6:F21">SUM(B6:E6)</f>
        <v>823100.9764091815</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419826573</v>
      </c>
    </row>
    <row r="11" spans="1:6" ht="12.75">
      <c r="A11" s="36" t="s">
        <v>14</v>
      </c>
      <c r="B11" s="6">
        <v>27420.255580364927</v>
      </c>
      <c r="C11" s="6">
        <v>1550447.9290281099</v>
      </c>
      <c r="D11" s="6">
        <v>0</v>
      </c>
      <c r="E11" s="6">
        <v>0</v>
      </c>
      <c r="F11" s="6">
        <f t="shared" si="0"/>
        <v>1577868.1846084748</v>
      </c>
    </row>
    <row r="12" spans="1:8" ht="12.75">
      <c r="A12" s="36" t="s">
        <v>15</v>
      </c>
      <c r="B12" s="6">
        <v>0</v>
      </c>
      <c r="C12" s="6">
        <v>0</v>
      </c>
      <c r="D12" s="6">
        <v>0</v>
      </c>
      <c r="E12" s="6">
        <v>0</v>
      </c>
      <c r="F12" s="6">
        <f t="shared" si="0"/>
        <v>0</v>
      </c>
      <c r="H12" s="7" t="s">
        <v>16</v>
      </c>
    </row>
    <row r="13" spans="1:9" ht="12.75">
      <c r="A13" s="36" t="s">
        <v>17</v>
      </c>
      <c r="B13" s="6">
        <v>436244.566191383</v>
      </c>
      <c r="C13" s="6">
        <v>10791002.566293987</v>
      </c>
      <c r="D13" s="6">
        <v>0</v>
      </c>
      <c r="E13" s="6">
        <v>0</v>
      </c>
      <c r="F13" s="6">
        <f t="shared" si="0"/>
        <v>11227247.13248537</v>
      </c>
      <c r="H13" s="7" t="s">
        <v>18</v>
      </c>
      <c r="I13" s="8">
        <v>-2321488</v>
      </c>
    </row>
    <row r="14" spans="1:9" ht="12.75">
      <c r="A14" s="36" t="s">
        <v>19</v>
      </c>
      <c r="B14" s="6">
        <v>0</v>
      </c>
      <c r="C14" s="6">
        <v>0</v>
      </c>
      <c r="D14" s="6">
        <v>0</v>
      </c>
      <c r="E14" s="6">
        <v>0</v>
      </c>
      <c r="F14" s="6">
        <f t="shared" si="0"/>
        <v>0</v>
      </c>
      <c r="H14" s="7" t="s">
        <v>20</v>
      </c>
      <c r="I14" s="8">
        <v>2861498</v>
      </c>
    </row>
    <row r="15" spans="1:9" ht="12.75">
      <c r="A15" s="36" t="s">
        <v>21</v>
      </c>
      <c r="B15" s="6">
        <v>3197247.0603756146</v>
      </c>
      <c r="C15" s="6">
        <v>65756152.75545411</v>
      </c>
      <c r="D15" s="6">
        <v>0</v>
      </c>
      <c r="E15" s="6">
        <v>0</v>
      </c>
      <c r="F15" s="6">
        <f t="shared" si="0"/>
        <v>68953399.81582972</v>
      </c>
      <c r="H15" s="7" t="s">
        <v>22</v>
      </c>
      <c r="I15" s="8">
        <v>4304935.99</v>
      </c>
    </row>
    <row r="16" spans="1:6" ht="12.75">
      <c r="A16" s="36" t="s">
        <v>23</v>
      </c>
      <c r="B16" s="6">
        <v>306552.0349163585</v>
      </c>
      <c r="C16" s="6">
        <v>761422.4436461146</v>
      </c>
      <c r="D16" s="6">
        <v>0</v>
      </c>
      <c r="E16" s="6">
        <v>0</v>
      </c>
      <c r="F16" s="6">
        <f t="shared" si="0"/>
        <v>1067974.478562473</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100737</v>
      </c>
    </row>
    <row r="19" spans="1:9" ht="12.75">
      <c r="A19" s="36" t="s">
        <v>28</v>
      </c>
      <c r="B19" s="6">
        <v>0</v>
      </c>
      <c r="C19" s="6">
        <v>0</v>
      </c>
      <c r="D19" s="6">
        <v>0</v>
      </c>
      <c r="E19" s="6">
        <v>0</v>
      </c>
      <c r="F19" s="6">
        <f t="shared" si="0"/>
        <v>0</v>
      </c>
      <c r="H19" s="7" t="s">
        <v>29</v>
      </c>
      <c r="I19" s="8">
        <v>3944359</v>
      </c>
    </row>
    <row r="20" spans="1:9" ht="12.75">
      <c r="A20" s="36" t="s">
        <v>30</v>
      </c>
      <c r="B20" s="6">
        <v>114909.07704475851</v>
      </c>
      <c r="C20" s="6">
        <v>8492589.670339053</v>
      </c>
      <c r="D20" s="6">
        <v>0</v>
      </c>
      <c r="E20" s="6">
        <v>0</v>
      </c>
      <c r="F20" s="6">
        <f t="shared" si="0"/>
        <v>8607498.747383812</v>
      </c>
      <c r="H20" s="7" t="s">
        <v>31</v>
      </c>
      <c r="I20" s="8" t="s">
        <v>0</v>
      </c>
    </row>
    <row r="21" spans="1:9" ht="12.75">
      <c r="A21" s="36" t="s">
        <v>32</v>
      </c>
      <c r="B21" s="6">
        <v>752041.3545741587</v>
      </c>
      <c r="C21" s="6">
        <v>6838605.10935616</v>
      </c>
      <c r="D21" s="6">
        <v>0</v>
      </c>
      <c r="E21" s="6">
        <v>0</v>
      </c>
      <c r="F21" s="6">
        <f t="shared" si="0"/>
        <v>7590646.463930319</v>
      </c>
      <c r="H21" s="7" t="s">
        <v>33</v>
      </c>
      <c r="I21" s="8">
        <v>17758201</v>
      </c>
    </row>
    <row r="22" spans="1:9" ht="12.75">
      <c r="A22" s="36" t="s">
        <v>34</v>
      </c>
      <c r="B22" s="6">
        <v>47648.835068911474</v>
      </c>
      <c r="C22" s="6">
        <v>1019561.106518576</v>
      </c>
      <c r="D22" s="6">
        <v>0</v>
      </c>
      <c r="E22" s="6">
        <v>0</v>
      </c>
      <c r="F22" s="6">
        <f aca="true" t="shared" si="1" ref="F22:F37">SUM(B22:E22)</f>
        <v>1067209.9415874875</v>
      </c>
      <c r="H22" s="7" t="s">
        <v>35</v>
      </c>
      <c r="I22" s="8" t="s">
        <v>0</v>
      </c>
    </row>
    <row r="23" spans="1:9" ht="12.75">
      <c r="A23" s="36" t="s">
        <v>36</v>
      </c>
      <c r="B23" s="6">
        <v>0</v>
      </c>
      <c r="C23" s="6">
        <v>0</v>
      </c>
      <c r="D23" s="6">
        <v>0</v>
      </c>
      <c r="E23" s="6">
        <v>0</v>
      </c>
      <c r="F23" s="6">
        <f t="shared" si="1"/>
        <v>0</v>
      </c>
      <c r="H23" s="7" t="s">
        <v>37</v>
      </c>
      <c r="I23" s="8">
        <v>205757993.00000003</v>
      </c>
    </row>
    <row r="24" spans="1:6" ht="12.75">
      <c r="A24" s="36" t="s">
        <v>38</v>
      </c>
      <c r="B24" s="6">
        <v>45389.58627009801</v>
      </c>
      <c r="C24" s="6">
        <v>4324188.879849291</v>
      </c>
      <c r="D24" s="6">
        <v>0</v>
      </c>
      <c r="E24" s="6">
        <v>0</v>
      </c>
      <c r="F24" s="6">
        <f t="shared" si="1"/>
        <v>4369578.466119389</v>
      </c>
    </row>
    <row r="25" spans="1:9" ht="12.75">
      <c r="A25" s="36" t="s">
        <v>39</v>
      </c>
      <c r="B25" s="6">
        <v>0</v>
      </c>
      <c r="C25" s="6">
        <v>0</v>
      </c>
      <c r="D25" s="6">
        <v>0</v>
      </c>
      <c r="E25" s="6">
        <v>0</v>
      </c>
      <c r="F25" s="6">
        <f t="shared" si="1"/>
        <v>0</v>
      </c>
      <c r="H25" s="7" t="s">
        <v>40</v>
      </c>
      <c r="I25" s="8">
        <f>SUM(I10:I15)-SUM(I18:I23)</f>
        <v>197110228.98999998</v>
      </c>
    </row>
    <row r="26" spans="1:9" ht="12.75">
      <c r="A26" s="36" t="s">
        <v>41</v>
      </c>
      <c r="B26" s="6">
        <v>0</v>
      </c>
      <c r="C26" s="6">
        <v>0</v>
      </c>
      <c r="D26" s="6">
        <v>0</v>
      </c>
      <c r="E26" s="6">
        <v>0</v>
      </c>
      <c r="F26" s="6">
        <f t="shared" si="1"/>
        <v>0</v>
      </c>
      <c r="H26" s="7" t="s">
        <v>42</v>
      </c>
      <c r="I26" s="8">
        <f>+F60</f>
        <v>197110228.99</v>
      </c>
    </row>
    <row r="27" spans="1:6" ht="12.75">
      <c r="A27" s="36" t="s">
        <v>43</v>
      </c>
      <c r="B27" s="6">
        <v>0</v>
      </c>
      <c r="C27" s="6">
        <v>0</v>
      </c>
      <c r="D27" s="6">
        <v>0</v>
      </c>
      <c r="E27" s="6">
        <v>0</v>
      </c>
      <c r="F27" s="6">
        <f t="shared" si="1"/>
        <v>0</v>
      </c>
    </row>
    <row r="28" spans="1:6" ht="12.75">
      <c r="A28" s="36" t="s">
        <v>44</v>
      </c>
      <c r="B28" s="6">
        <v>1171957.481395517</v>
      </c>
      <c r="C28" s="6">
        <v>33564266.10608296</v>
      </c>
      <c r="D28" s="6">
        <v>0</v>
      </c>
      <c r="E28" s="6">
        <v>0</v>
      </c>
      <c r="F28" s="6">
        <f t="shared" si="1"/>
        <v>34736223.58747848</v>
      </c>
    </row>
    <row r="29" spans="1:6" ht="12.75">
      <c r="A29" s="36" t="s">
        <v>45</v>
      </c>
      <c r="B29" s="6">
        <v>0</v>
      </c>
      <c r="C29" s="6">
        <v>0</v>
      </c>
      <c r="D29" s="6">
        <v>0</v>
      </c>
      <c r="E29" s="6">
        <v>0</v>
      </c>
      <c r="F29" s="6">
        <f t="shared" si="1"/>
        <v>0</v>
      </c>
    </row>
    <row r="30" spans="1:6" ht="12.75">
      <c r="A30" s="36" t="s">
        <v>46</v>
      </c>
      <c r="B30" s="6">
        <v>8198.16354992139</v>
      </c>
      <c r="C30" s="6">
        <v>3939815.2390666488</v>
      </c>
      <c r="D30" s="6">
        <v>0</v>
      </c>
      <c r="E30" s="6">
        <v>0</v>
      </c>
      <c r="F30" s="6">
        <f t="shared" si="1"/>
        <v>3948013.4026165702</v>
      </c>
    </row>
    <row r="31" spans="1:6" ht="12.75">
      <c r="A31" s="36" t="s">
        <v>47</v>
      </c>
      <c r="B31" s="6">
        <v>99938.16490226306</v>
      </c>
      <c r="C31" s="6">
        <v>2193706.5432129935</v>
      </c>
      <c r="D31" s="6">
        <v>0</v>
      </c>
      <c r="E31" s="6">
        <v>0</v>
      </c>
      <c r="F31" s="6">
        <f t="shared" si="1"/>
        <v>2293644.7081152564</v>
      </c>
    </row>
    <row r="32" spans="1:6" ht="12.75">
      <c r="A32" s="36" t="s">
        <v>48</v>
      </c>
      <c r="B32" s="6">
        <v>0</v>
      </c>
      <c r="C32" s="6">
        <v>4927.182682747016</v>
      </c>
      <c r="D32" s="6">
        <v>0</v>
      </c>
      <c r="E32" s="6">
        <v>0</v>
      </c>
      <c r="F32" s="6">
        <f t="shared" si="1"/>
        <v>4927.182682747016</v>
      </c>
    </row>
    <row r="33" spans="1:6" ht="12.75">
      <c r="A33" s="36" t="s">
        <v>49</v>
      </c>
      <c r="B33" s="6">
        <v>171323.1861776792</v>
      </c>
      <c r="C33" s="6">
        <v>2872331.9349937257</v>
      </c>
      <c r="D33" s="6">
        <v>0</v>
      </c>
      <c r="E33" s="6">
        <v>0</v>
      </c>
      <c r="F33" s="6">
        <f t="shared" si="1"/>
        <v>3043655.121171405</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7966.201676925592</v>
      </c>
      <c r="C37" s="6">
        <v>48037.96162331423</v>
      </c>
      <c r="D37" s="6">
        <v>0</v>
      </c>
      <c r="E37" s="6">
        <v>0</v>
      </c>
      <c r="F37" s="6">
        <f t="shared" si="1"/>
        <v>56004.16330023982</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91738.46565283218</v>
      </c>
      <c r="D40" s="6">
        <v>0</v>
      </c>
      <c r="E40" s="6">
        <v>0</v>
      </c>
      <c r="F40" s="6">
        <f t="shared" si="2"/>
        <v>91738.46565283218</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75779.59280743642</v>
      </c>
      <c r="C47" s="6">
        <v>142196.09994600934</v>
      </c>
      <c r="D47" s="6">
        <v>0</v>
      </c>
      <c r="E47" s="6">
        <v>0</v>
      </c>
      <c r="F47" s="6">
        <f t="shared" si="2"/>
        <v>217975.69275344576</v>
      </c>
    </row>
    <row r="48" spans="1:6" ht="12.75">
      <c r="A48" s="36" t="s">
        <v>64</v>
      </c>
      <c r="B48" s="6">
        <v>0</v>
      </c>
      <c r="C48" s="6">
        <v>62680.563504303944</v>
      </c>
      <c r="D48" s="6">
        <v>0</v>
      </c>
      <c r="E48" s="6">
        <v>0</v>
      </c>
      <c r="F48" s="6">
        <f t="shared" si="2"/>
        <v>62680.563504303944</v>
      </c>
    </row>
    <row r="49" spans="1:6" ht="12.75">
      <c r="A49" s="36" t="s">
        <v>65</v>
      </c>
      <c r="B49" s="6">
        <v>134579.10886580957</v>
      </c>
      <c r="C49" s="6">
        <v>10107355.808948426</v>
      </c>
      <c r="D49" s="6">
        <v>0</v>
      </c>
      <c r="E49" s="6">
        <v>0</v>
      </c>
      <c r="F49" s="6">
        <f t="shared" si="2"/>
        <v>10241934.917814234</v>
      </c>
    </row>
    <row r="50" spans="1:6" ht="12.75">
      <c r="A50" s="36" t="s">
        <v>66</v>
      </c>
      <c r="B50" s="6">
        <v>471984.3586494539</v>
      </c>
      <c r="C50" s="6">
        <v>34547990.770480394</v>
      </c>
      <c r="D50" s="6">
        <v>0</v>
      </c>
      <c r="E50" s="6">
        <v>0</v>
      </c>
      <c r="F50" s="6">
        <f t="shared" si="2"/>
        <v>35019975.12912985</v>
      </c>
    </row>
    <row r="51" spans="1:6" ht="12.75">
      <c r="A51" s="36" t="s">
        <v>67</v>
      </c>
      <c r="B51" s="6">
        <v>0</v>
      </c>
      <c r="C51" s="6">
        <v>35601.94514707818</v>
      </c>
      <c r="D51" s="6">
        <v>0</v>
      </c>
      <c r="E51" s="6">
        <v>0</v>
      </c>
      <c r="F51" s="6">
        <f t="shared" si="2"/>
        <v>35601.94514707818</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93025.31541549253</v>
      </c>
      <c r="C55" s="6">
        <v>1980304.5883018577</v>
      </c>
      <c r="D55" s="6">
        <v>0</v>
      </c>
      <c r="E55" s="6">
        <v>0</v>
      </c>
      <c r="F55" s="6">
        <f>SUM(B55:E55)</f>
        <v>2073329.9037173502</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7176735.609520045</v>
      </c>
      <c r="C60" s="6">
        <f>SUM(C6:C58)</f>
        <v>189933493.38047996</v>
      </c>
      <c r="D60" s="6">
        <f>SUM(D6:D58)</f>
        <v>0</v>
      </c>
      <c r="E60" s="6">
        <f>SUM(E6:E58)</f>
        <v>0</v>
      </c>
      <c r="F60" s="6">
        <f>SUM(F6:F58)</f>
        <v>197110228.99</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125" style="7" bestFit="1" customWidth="1"/>
    <col min="3" max="3" width="11.6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122</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419333.77444172127</v>
      </c>
      <c r="C6" s="6">
        <v>0</v>
      </c>
      <c r="D6" s="6">
        <v>0</v>
      </c>
      <c r="E6" s="6">
        <v>0</v>
      </c>
      <c r="F6" s="6">
        <f aca="true" t="shared" si="0" ref="F6:F21">SUM(B6:E6)</f>
        <v>419333.77444172127</v>
      </c>
      <c r="H6" s="7" t="s">
        <v>8</v>
      </c>
      <c r="I6" s="8" t="s">
        <v>0</v>
      </c>
    </row>
    <row r="7" spans="1:6" ht="12" customHeight="1">
      <c r="A7" s="36" t="s">
        <v>9</v>
      </c>
      <c r="B7" s="6">
        <v>40754.32665113462</v>
      </c>
      <c r="C7" s="6">
        <v>0</v>
      </c>
      <c r="D7" s="6">
        <v>0</v>
      </c>
      <c r="E7" s="6">
        <v>0</v>
      </c>
      <c r="F7" s="6">
        <f t="shared" si="0"/>
        <v>40754.32665113462</v>
      </c>
    </row>
    <row r="8" spans="1:9" ht="12.75">
      <c r="A8" s="36" t="s">
        <v>10</v>
      </c>
      <c r="B8" s="6">
        <v>1412555.777223253</v>
      </c>
      <c r="C8" s="6">
        <v>0</v>
      </c>
      <c r="D8" s="6">
        <v>0</v>
      </c>
      <c r="E8" s="6">
        <v>0</v>
      </c>
      <c r="F8" s="6">
        <f t="shared" si="0"/>
        <v>1412555.777223253</v>
      </c>
      <c r="H8" s="7" t="s">
        <v>0</v>
      </c>
      <c r="I8" s="8" t="s">
        <v>0</v>
      </c>
    </row>
    <row r="9" spans="1:9" ht="12.75">
      <c r="A9" s="36" t="s">
        <v>11</v>
      </c>
      <c r="B9" s="6">
        <v>302630.35902447667</v>
      </c>
      <c r="C9" s="6">
        <v>0</v>
      </c>
      <c r="D9" s="6">
        <v>0</v>
      </c>
      <c r="E9" s="6">
        <v>0</v>
      </c>
      <c r="F9" s="6">
        <f t="shared" si="0"/>
        <v>302630.35902447667</v>
      </c>
      <c r="H9" s="7" t="s">
        <v>0</v>
      </c>
      <c r="I9" s="8" t="s">
        <v>0</v>
      </c>
    </row>
    <row r="10" spans="1:9" ht="12.75">
      <c r="A10" s="36" t="s">
        <v>12</v>
      </c>
      <c r="B10" s="6">
        <v>7411045.7630823</v>
      </c>
      <c r="C10" s="6">
        <v>0</v>
      </c>
      <c r="D10" s="6">
        <v>0</v>
      </c>
      <c r="E10" s="6">
        <v>0</v>
      </c>
      <c r="F10" s="6">
        <f t="shared" si="0"/>
        <v>7411045.7630823</v>
      </c>
      <c r="H10" s="7" t="s">
        <v>13</v>
      </c>
      <c r="I10" s="8">
        <v>98448912.99999994</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154969.7727801927</v>
      </c>
      <c r="C13" s="6">
        <v>0</v>
      </c>
      <c r="D13" s="6">
        <v>0</v>
      </c>
      <c r="E13" s="6">
        <v>0</v>
      </c>
      <c r="F13" s="6">
        <f t="shared" si="0"/>
        <v>154969.7727801927</v>
      </c>
      <c r="H13" s="7" t="s">
        <v>18</v>
      </c>
      <c r="I13" s="8">
        <v>0</v>
      </c>
    </row>
    <row r="14" spans="1:9" ht="12.75">
      <c r="A14" s="36" t="s">
        <v>19</v>
      </c>
      <c r="B14" s="6">
        <v>0</v>
      </c>
      <c r="C14" s="6">
        <v>0</v>
      </c>
      <c r="D14" s="6">
        <v>0</v>
      </c>
      <c r="E14" s="6">
        <v>0</v>
      </c>
      <c r="F14" s="6">
        <f t="shared" si="0"/>
        <v>0</v>
      </c>
      <c r="H14" s="7" t="s">
        <v>20</v>
      </c>
      <c r="I14" s="8">
        <v>0</v>
      </c>
    </row>
    <row r="15" spans="1:9" ht="12.75">
      <c r="A15" s="36" t="s">
        <v>21</v>
      </c>
      <c r="B15" s="6">
        <v>5509485.34219542</v>
      </c>
      <c r="C15" s="6">
        <v>0</v>
      </c>
      <c r="D15" s="6">
        <v>0</v>
      </c>
      <c r="E15" s="6">
        <v>0</v>
      </c>
      <c r="F15" s="6">
        <f t="shared" si="0"/>
        <v>5509485.34219542</v>
      </c>
      <c r="H15" s="7" t="s">
        <v>22</v>
      </c>
      <c r="I15" s="8">
        <v>1828893.03</v>
      </c>
    </row>
    <row r="16" spans="1:6" ht="12.75">
      <c r="A16" s="36" t="s">
        <v>23</v>
      </c>
      <c r="B16" s="6">
        <v>682919.4071780836</v>
      </c>
      <c r="C16" s="6">
        <v>0</v>
      </c>
      <c r="D16" s="6">
        <v>0</v>
      </c>
      <c r="E16" s="6">
        <v>0</v>
      </c>
      <c r="F16" s="6">
        <f t="shared" si="0"/>
        <v>682919.4071780836</v>
      </c>
    </row>
    <row r="17" spans="1:8" ht="12.75">
      <c r="A17" s="36" t="s">
        <v>24</v>
      </c>
      <c r="B17" s="6">
        <v>192585.5668920086</v>
      </c>
      <c r="C17" s="6">
        <v>0</v>
      </c>
      <c r="D17" s="6">
        <v>0</v>
      </c>
      <c r="E17" s="6">
        <v>0</v>
      </c>
      <c r="F17" s="6">
        <f t="shared" si="0"/>
        <v>192585.5668920086</v>
      </c>
      <c r="H17" s="7" t="s">
        <v>25</v>
      </c>
    </row>
    <row r="18" spans="1:9" ht="12.75">
      <c r="A18" s="36" t="s">
        <v>26</v>
      </c>
      <c r="B18" s="6">
        <v>266727.20371548634</v>
      </c>
      <c r="C18" s="6">
        <v>0</v>
      </c>
      <c r="D18" s="6">
        <v>0</v>
      </c>
      <c r="E18" s="6">
        <v>0</v>
      </c>
      <c r="F18" s="6">
        <f t="shared" si="0"/>
        <v>266727.20371548634</v>
      </c>
      <c r="H18" s="7" t="s">
        <v>27</v>
      </c>
      <c r="I18" s="8">
        <v>7067439.790000001</v>
      </c>
    </row>
    <row r="19" spans="1:9" ht="12.75">
      <c r="A19" s="36" t="s">
        <v>28</v>
      </c>
      <c r="B19" s="6">
        <v>10449628.82990934</v>
      </c>
      <c r="C19" s="6">
        <v>0</v>
      </c>
      <c r="D19" s="6">
        <v>0</v>
      </c>
      <c r="E19" s="6">
        <v>0</v>
      </c>
      <c r="F19" s="6">
        <f t="shared" si="0"/>
        <v>10449628.82990934</v>
      </c>
      <c r="H19" s="7" t="s">
        <v>29</v>
      </c>
      <c r="I19" s="8">
        <v>-145086</v>
      </c>
    </row>
    <row r="20" spans="1:9" ht="12.75">
      <c r="A20" s="36" t="s">
        <v>30</v>
      </c>
      <c r="B20" s="6">
        <v>2298841.618569715</v>
      </c>
      <c r="C20" s="6">
        <v>0</v>
      </c>
      <c r="D20" s="6">
        <v>0</v>
      </c>
      <c r="E20" s="6">
        <v>0</v>
      </c>
      <c r="F20" s="6">
        <f t="shared" si="0"/>
        <v>2298841.618569715</v>
      </c>
      <c r="H20" s="7" t="s">
        <v>31</v>
      </c>
      <c r="I20" s="8" t="s">
        <v>0</v>
      </c>
    </row>
    <row r="21" spans="1:9" ht="12.75">
      <c r="A21" s="36" t="s">
        <v>32</v>
      </c>
      <c r="B21" s="6">
        <v>1902671.7563449098</v>
      </c>
      <c r="C21" s="6">
        <v>0</v>
      </c>
      <c r="D21" s="6">
        <v>0</v>
      </c>
      <c r="E21" s="6">
        <v>0</v>
      </c>
      <c r="F21" s="6">
        <f t="shared" si="0"/>
        <v>1902671.7563449098</v>
      </c>
      <c r="H21" s="7" t="s">
        <v>33</v>
      </c>
      <c r="I21" s="8">
        <v>10862914</v>
      </c>
    </row>
    <row r="22" spans="1:9" ht="12.75">
      <c r="A22" s="36" t="s">
        <v>34</v>
      </c>
      <c r="B22" s="6">
        <v>439470.7482054686</v>
      </c>
      <c r="C22" s="6">
        <v>0</v>
      </c>
      <c r="D22" s="6">
        <v>0</v>
      </c>
      <c r="E22" s="6">
        <v>0</v>
      </c>
      <c r="F22" s="6">
        <f aca="true" t="shared" si="1" ref="F22:F37">SUM(B22:E22)</f>
        <v>439470.7482054686</v>
      </c>
      <c r="H22" s="7" t="s">
        <v>35</v>
      </c>
      <c r="I22" s="8" t="s">
        <v>0</v>
      </c>
    </row>
    <row r="23" spans="1:9" ht="12.75">
      <c r="A23" s="36" t="s">
        <v>36</v>
      </c>
      <c r="B23" s="6">
        <v>342839.20208312944</v>
      </c>
      <c r="C23" s="6">
        <v>0</v>
      </c>
      <c r="D23" s="6">
        <v>0</v>
      </c>
      <c r="E23" s="6">
        <v>0</v>
      </c>
      <c r="F23" s="6">
        <f t="shared" si="1"/>
        <v>342839.20208312944</v>
      </c>
      <c r="H23" s="7" t="s">
        <v>37</v>
      </c>
      <c r="I23" s="8">
        <v>642701</v>
      </c>
    </row>
    <row r="24" spans="1:6" ht="12.75">
      <c r="A24" s="36" t="s">
        <v>38</v>
      </c>
      <c r="B24" s="6">
        <v>0</v>
      </c>
      <c r="C24" s="6">
        <v>0</v>
      </c>
      <c r="D24" s="6">
        <v>0</v>
      </c>
      <c r="E24" s="6">
        <v>0</v>
      </c>
      <c r="F24" s="6">
        <f t="shared" si="1"/>
        <v>0</v>
      </c>
    </row>
    <row r="25" spans="1:9" ht="12.75">
      <c r="A25" s="36" t="s">
        <v>39</v>
      </c>
      <c r="B25" s="6">
        <v>300680.6021231953</v>
      </c>
      <c r="C25" s="6">
        <v>0</v>
      </c>
      <c r="D25" s="6">
        <v>0</v>
      </c>
      <c r="E25" s="6">
        <v>0</v>
      </c>
      <c r="F25" s="6">
        <f t="shared" si="1"/>
        <v>300680.6021231953</v>
      </c>
      <c r="H25" s="7" t="s">
        <v>40</v>
      </c>
      <c r="I25" s="8">
        <f>SUM(I10:I15)-SUM(I18:I23)</f>
        <v>81849837.23999995</v>
      </c>
    </row>
    <row r="26" spans="1:9" ht="12.75">
      <c r="A26" s="36" t="s">
        <v>41</v>
      </c>
      <c r="B26" s="6">
        <v>1221654.6120296498</v>
      </c>
      <c r="C26" s="6">
        <v>0</v>
      </c>
      <c r="D26" s="6">
        <v>0</v>
      </c>
      <c r="E26" s="6">
        <v>0</v>
      </c>
      <c r="F26" s="6">
        <f t="shared" si="1"/>
        <v>1221654.6120296498</v>
      </c>
      <c r="H26" s="7" t="s">
        <v>42</v>
      </c>
      <c r="I26" s="8">
        <f>+F60</f>
        <v>81849837.24</v>
      </c>
    </row>
    <row r="27" spans="1:6" ht="12.75">
      <c r="A27" s="36" t="s">
        <v>43</v>
      </c>
      <c r="B27" s="6">
        <v>1901853.23949436</v>
      </c>
      <c r="C27" s="6">
        <v>0</v>
      </c>
      <c r="D27" s="6">
        <v>0</v>
      </c>
      <c r="E27" s="6">
        <v>0</v>
      </c>
      <c r="F27" s="6">
        <f t="shared" si="1"/>
        <v>1901853.23949436</v>
      </c>
    </row>
    <row r="28" spans="1:6" ht="12.75">
      <c r="A28" s="36" t="s">
        <v>44</v>
      </c>
      <c r="B28" s="6">
        <v>1569638.8323297214</v>
      </c>
      <c r="C28" s="6">
        <v>0</v>
      </c>
      <c r="D28" s="6">
        <v>0</v>
      </c>
      <c r="E28" s="6">
        <v>0</v>
      </c>
      <c r="F28" s="6">
        <f t="shared" si="1"/>
        <v>1569638.8323297214</v>
      </c>
    </row>
    <row r="29" spans="1:6" ht="12.75">
      <c r="A29" s="36" t="s">
        <v>45</v>
      </c>
      <c r="B29" s="6">
        <v>712314.5800472901</v>
      </c>
      <c r="C29" s="6">
        <v>0</v>
      </c>
      <c r="D29" s="6">
        <v>0</v>
      </c>
      <c r="E29" s="6">
        <v>0</v>
      </c>
      <c r="F29" s="6">
        <f t="shared" si="1"/>
        <v>712314.5800472901</v>
      </c>
    </row>
    <row r="30" spans="1:6" ht="12.75">
      <c r="A30" s="36" t="s">
        <v>46</v>
      </c>
      <c r="B30" s="6">
        <v>159663.80017734226</v>
      </c>
      <c r="C30" s="6">
        <v>0</v>
      </c>
      <c r="D30" s="6">
        <v>0</v>
      </c>
      <c r="E30" s="6">
        <v>0</v>
      </c>
      <c r="F30" s="6">
        <f t="shared" si="1"/>
        <v>159663.80017734226</v>
      </c>
    </row>
    <row r="31" spans="1:6" ht="12.75">
      <c r="A31" s="36" t="s">
        <v>47</v>
      </c>
      <c r="B31" s="6">
        <v>897906.199379341</v>
      </c>
      <c r="C31" s="6">
        <v>0</v>
      </c>
      <c r="D31" s="6">
        <v>0</v>
      </c>
      <c r="E31" s="6">
        <v>0</v>
      </c>
      <c r="F31" s="6">
        <f t="shared" si="1"/>
        <v>897906.199379341</v>
      </c>
    </row>
    <row r="32" spans="1:6" ht="12.75">
      <c r="A32" s="36" t="s">
        <v>48</v>
      </c>
      <c r="B32" s="6">
        <v>229542.01632942542</v>
      </c>
      <c r="C32" s="6">
        <v>0</v>
      </c>
      <c r="D32" s="6">
        <v>0</v>
      </c>
      <c r="E32" s="6">
        <v>0</v>
      </c>
      <c r="F32" s="6">
        <f t="shared" si="1"/>
        <v>229542.01632942542</v>
      </c>
    </row>
    <row r="33" spans="1:6" ht="12.75">
      <c r="A33" s="36" t="s">
        <v>49</v>
      </c>
      <c r="B33" s="6">
        <v>646962.8581077488</v>
      </c>
      <c r="C33" s="6">
        <v>0</v>
      </c>
      <c r="D33" s="6">
        <v>0</v>
      </c>
      <c r="E33" s="6">
        <v>0</v>
      </c>
      <c r="F33" s="6">
        <f t="shared" si="1"/>
        <v>646962.8581077488</v>
      </c>
    </row>
    <row r="34" spans="1:6" ht="12.75">
      <c r="A34" s="36" t="s">
        <v>50</v>
      </c>
      <c r="B34" s="6">
        <v>184140.54962210124</v>
      </c>
      <c r="C34" s="6">
        <v>0</v>
      </c>
      <c r="D34" s="6">
        <v>0</v>
      </c>
      <c r="E34" s="6">
        <v>0</v>
      </c>
      <c r="F34" s="6">
        <f t="shared" si="1"/>
        <v>184140.54962210124</v>
      </c>
    </row>
    <row r="35" spans="1:6" ht="12.75">
      <c r="A35" s="36" t="s">
        <v>51</v>
      </c>
      <c r="B35" s="6">
        <v>161810.4625528478</v>
      </c>
      <c r="C35" s="6">
        <v>0</v>
      </c>
      <c r="D35" s="6">
        <v>0</v>
      </c>
      <c r="E35" s="6">
        <v>0</v>
      </c>
      <c r="F35" s="6">
        <f t="shared" si="1"/>
        <v>161810.4625528478</v>
      </c>
    </row>
    <row r="36" spans="1:6" ht="12.75">
      <c r="A36" s="36" t="s">
        <v>52</v>
      </c>
      <c r="B36" s="6">
        <v>10895787.881609973</v>
      </c>
      <c r="C36" s="6">
        <v>0</v>
      </c>
      <c r="D36" s="6">
        <v>0</v>
      </c>
      <c r="E36" s="6">
        <v>0</v>
      </c>
      <c r="F36" s="6">
        <f t="shared" si="1"/>
        <v>10895787.881609973</v>
      </c>
    </row>
    <row r="37" spans="1:6" ht="12.75">
      <c r="A37" s="36" t="s">
        <v>53</v>
      </c>
      <c r="B37" s="6">
        <v>255337.91866433076</v>
      </c>
      <c r="C37" s="6">
        <v>0</v>
      </c>
      <c r="D37" s="6">
        <v>0</v>
      </c>
      <c r="E37" s="6">
        <v>0</v>
      </c>
      <c r="F37" s="6">
        <f t="shared" si="1"/>
        <v>255337.91866433076</v>
      </c>
    </row>
    <row r="38" spans="1:6" ht="12.75">
      <c r="A38" s="36" t="s">
        <v>54</v>
      </c>
      <c r="B38" s="6">
        <v>0</v>
      </c>
      <c r="C38" s="6">
        <v>0</v>
      </c>
      <c r="D38" s="6">
        <v>0</v>
      </c>
      <c r="E38" s="6">
        <v>0</v>
      </c>
      <c r="F38" s="6">
        <f aca="true" t="shared" si="2" ref="F38:F53">SUM(B38:E38)</f>
        <v>0</v>
      </c>
    </row>
    <row r="39" spans="1:6" ht="12.75">
      <c r="A39" s="36" t="s">
        <v>55</v>
      </c>
      <c r="B39" s="6">
        <v>709094.5813706663</v>
      </c>
      <c r="C39" s="6">
        <v>0</v>
      </c>
      <c r="D39" s="6">
        <v>0</v>
      </c>
      <c r="E39" s="6">
        <v>0</v>
      </c>
      <c r="F39" s="6">
        <f t="shared" si="2"/>
        <v>709094.5813706663</v>
      </c>
    </row>
    <row r="40" spans="1:6" ht="12.75">
      <c r="A40" s="36" t="s">
        <v>56</v>
      </c>
      <c r="B40" s="6">
        <v>583651.6472979472</v>
      </c>
      <c r="C40" s="6">
        <v>0</v>
      </c>
      <c r="D40" s="6">
        <v>0</v>
      </c>
      <c r="E40" s="6">
        <v>0</v>
      </c>
      <c r="F40" s="6">
        <f t="shared" si="2"/>
        <v>583651.6472979472</v>
      </c>
    </row>
    <row r="41" spans="1:6" ht="12.75">
      <c r="A41" s="36" t="s">
        <v>57</v>
      </c>
      <c r="B41" s="6">
        <v>2521622.3148201453</v>
      </c>
      <c r="C41" s="6">
        <v>0</v>
      </c>
      <c r="D41" s="6">
        <v>0</v>
      </c>
      <c r="E41" s="6">
        <v>0</v>
      </c>
      <c r="F41" s="6">
        <f t="shared" si="2"/>
        <v>2521622.3148201453</v>
      </c>
    </row>
    <row r="42" spans="1:6" ht="12.75">
      <c r="A42" s="36" t="s">
        <v>58</v>
      </c>
      <c r="B42" s="6">
        <v>883803.6501611602</v>
      </c>
      <c r="C42" s="6">
        <v>0</v>
      </c>
      <c r="D42" s="6">
        <v>0</v>
      </c>
      <c r="E42" s="6">
        <v>0</v>
      </c>
      <c r="F42" s="6">
        <f t="shared" si="2"/>
        <v>883803.6501611602</v>
      </c>
    </row>
    <row r="43" spans="1:6" ht="12.75">
      <c r="A43" s="36" t="s">
        <v>59</v>
      </c>
      <c r="B43" s="6">
        <v>577155.9449422017</v>
      </c>
      <c r="C43" s="6">
        <v>0</v>
      </c>
      <c r="D43" s="6">
        <v>0</v>
      </c>
      <c r="E43" s="6">
        <v>0</v>
      </c>
      <c r="F43" s="6">
        <f t="shared" si="2"/>
        <v>577155.9449422017</v>
      </c>
    </row>
    <row r="44" spans="1:6" ht="12.75">
      <c r="A44" s="36" t="s">
        <v>60</v>
      </c>
      <c r="B44" s="6">
        <v>4993467.274373669</v>
      </c>
      <c r="C44" s="6">
        <v>0</v>
      </c>
      <c r="D44" s="6">
        <v>0</v>
      </c>
      <c r="E44" s="6">
        <v>0</v>
      </c>
      <c r="F44" s="6">
        <f t="shared" si="2"/>
        <v>4993467.274373669</v>
      </c>
    </row>
    <row r="45" spans="1:6" ht="12.75">
      <c r="A45" s="36" t="s">
        <v>61</v>
      </c>
      <c r="B45" s="6">
        <v>48675.01254625378</v>
      </c>
      <c r="C45" s="6">
        <v>0</v>
      </c>
      <c r="D45" s="6">
        <v>0</v>
      </c>
      <c r="E45" s="6">
        <v>0</v>
      </c>
      <c r="F45" s="6">
        <f t="shared" si="2"/>
        <v>48675.01254625378</v>
      </c>
    </row>
    <row r="46" spans="1:6" ht="12.75">
      <c r="A46" s="36" t="s">
        <v>62</v>
      </c>
      <c r="B46" s="6">
        <v>0</v>
      </c>
      <c r="C46" s="6">
        <v>0</v>
      </c>
      <c r="D46" s="6">
        <v>0</v>
      </c>
      <c r="E46" s="6">
        <v>0</v>
      </c>
      <c r="F46" s="6">
        <f t="shared" si="2"/>
        <v>0</v>
      </c>
    </row>
    <row r="47" spans="1:6" ht="12.75">
      <c r="A47" s="36" t="s">
        <v>63</v>
      </c>
      <c r="B47" s="6">
        <v>1119121.5081486607</v>
      </c>
      <c r="C47" s="6">
        <v>0</v>
      </c>
      <c r="D47" s="6">
        <v>0</v>
      </c>
      <c r="E47" s="6">
        <v>0</v>
      </c>
      <c r="F47" s="6">
        <f t="shared" si="2"/>
        <v>1119121.5081486607</v>
      </c>
    </row>
    <row r="48" spans="1:6" ht="12.75">
      <c r="A48" s="36" t="s">
        <v>64</v>
      </c>
      <c r="B48" s="6">
        <v>376210.7506437423</v>
      </c>
      <c r="C48" s="6">
        <v>0</v>
      </c>
      <c r="D48" s="6">
        <v>0</v>
      </c>
      <c r="E48" s="6">
        <v>0</v>
      </c>
      <c r="F48" s="6">
        <f t="shared" si="2"/>
        <v>376210.7506437423</v>
      </c>
    </row>
    <row r="49" spans="1:6" ht="12.75">
      <c r="A49" s="36" t="s">
        <v>65</v>
      </c>
      <c r="B49" s="6">
        <v>1348049.3672877243</v>
      </c>
      <c r="C49" s="6">
        <v>0</v>
      </c>
      <c r="D49" s="6">
        <v>0</v>
      </c>
      <c r="E49" s="6">
        <v>0</v>
      </c>
      <c r="F49" s="6">
        <f t="shared" si="2"/>
        <v>1348049.3672877243</v>
      </c>
    </row>
    <row r="50" spans="1:6" ht="12.75">
      <c r="A50" s="36" t="s">
        <v>66</v>
      </c>
      <c r="B50" s="6">
        <v>1684475.6443935668</v>
      </c>
      <c r="C50" s="6">
        <v>0</v>
      </c>
      <c r="D50" s="6">
        <v>0</v>
      </c>
      <c r="E50" s="6">
        <v>0</v>
      </c>
      <c r="F50" s="6">
        <f t="shared" si="2"/>
        <v>1684475.6443935668</v>
      </c>
    </row>
    <row r="51" spans="1:6" ht="12.75">
      <c r="A51" s="36" t="s">
        <v>67</v>
      </c>
      <c r="B51" s="6">
        <v>317984.08739184664</v>
      </c>
      <c r="C51" s="6">
        <v>0</v>
      </c>
      <c r="D51" s="6">
        <v>0</v>
      </c>
      <c r="E51" s="6">
        <v>0</v>
      </c>
      <c r="F51" s="6">
        <f t="shared" si="2"/>
        <v>317984.08739184664</v>
      </c>
    </row>
    <row r="52" spans="1:6" ht="12.75">
      <c r="A52" s="36" t="s">
        <v>68</v>
      </c>
      <c r="B52" s="6">
        <v>0</v>
      </c>
      <c r="C52" s="6">
        <v>0</v>
      </c>
      <c r="D52" s="6">
        <v>0</v>
      </c>
      <c r="E52" s="6">
        <v>0</v>
      </c>
      <c r="F52" s="6">
        <f t="shared" si="2"/>
        <v>0</v>
      </c>
    </row>
    <row r="53" spans="1:6" ht="12.75">
      <c r="A53" s="36" t="s">
        <v>69</v>
      </c>
      <c r="B53" s="6">
        <v>1309799.3920286193</v>
      </c>
      <c r="C53" s="6">
        <v>0</v>
      </c>
      <c r="D53" s="6">
        <v>0</v>
      </c>
      <c r="E53" s="6">
        <v>0</v>
      </c>
      <c r="F53" s="6">
        <f t="shared" si="2"/>
        <v>1309799.3920286193</v>
      </c>
    </row>
    <row r="54" spans="1:6" ht="12.75">
      <c r="A54" s="36" t="s">
        <v>70</v>
      </c>
      <c r="B54" s="6">
        <v>1645557.340951217</v>
      </c>
      <c r="C54" s="6">
        <v>0</v>
      </c>
      <c r="D54" s="6">
        <v>0</v>
      </c>
      <c r="E54" s="6">
        <v>0</v>
      </c>
      <c r="F54" s="6">
        <f>SUM(B54:E54)</f>
        <v>1645557.340951217</v>
      </c>
    </row>
    <row r="55" spans="1:6" ht="12.75">
      <c r="A55" s="36" t="s">
        <v>71</v>
      </c>
      <c r="B55" s="6">
        <v>258381.46642903512</v>
      </c>
      <c r="C55" s="6">
        <v>0</v>
      </c>
      <c r="D55" s="6">
        <v>0</v>
      </c>
      <c r="E55" s="6">
        <v>0</v>
      </c>
      <c r="F55" s="6">
        <f>SUM(B55:E55)</f>
        <v>258381.46642903512</v>
      </c>
    </row>
    <row r="56" spans="1:6" ht="12.75">
      <c r="A56" s="36" t="s">
        <v>72</v>
      </c>
      <c r="B56" s="6">
        <v>12256100.437654397</v>
      </c>
      <c r="C56" s="6">
        <v>0</v>
      </c>
      <c r="D56" s="6">
        <v>0</v>
      </c>
      <c r="E56" s="6">
        <v>0</v>
      </c>
      <c r="F56" s="6">
        <f>SUM(B56:E56)</f>
        <v>12256100.437654397</v>
      </c>
    </row>
    <row r="57" spans="1:6" ht="12.75">
      <c r="A57" s="36" t="s">
        <v>73</v>
      </c>
      <c r="B57" s="6">
        <v>252933.81879517992</v>
      </c>
      <c r="C57" s="6">
        <v>0</v>
      </c>
      <c r="D57" s="6">
        <v>0</v>
      </c>
      <c r="E57" s="6">
        <v>0</v>
      </c>
      <c r="F57" s="6">
        <f>SUM(B57:E57)</f>
        <v>252933.81879517992</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81849837.24</v>
      </c>
      <c r="C60" s="6">
        <f>SUM(C6:C58)</f>
        <v>0</v>
      </c>
      <c r="D60" s="6">
        <f>SUM(D6:D58)</f>
        <v>0</v>
      </c>
      <c r="E60" s="6">
        <f>SUM(E6:E58)</f>
        <v>0</v>
      </c>
      <c r="F60" s="6">
        <f>SUM(F6:F58)</f>
        <v>81849837.24</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123</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2209.2853236565934</v>
      </c>
      <c r="C6" s="6">
        <v>55994.803971518806</v>
      </c>
      <c r="D6" s="6">
        <v>0</v>
      </c>
      <c r="E6" s="6">
        <v>0</v>
      </c>
      <c r="F6" s="6">
        <f aca="true" t="shared" si="0" ref="F6:F21">SUM(B6:E6)</f>
        <v>58204.0892951754</v>
      </c>
      <c r="H6" s="7" t="s">
        <v>8</v>
      </c>
      <c r="I6" s="8" t="s">
        <v>0</v>
      </c>
    </row>
    <row r="7" spans="1:6" ht="12" customHeight="1">
      <c r="A7" s="36" t="s">
        <v>9</v>
      </c>
      <c r="B7" s="6">
        <v>0</v>
      </c>
      <c r="C7" s="6">
        <v>0</v>
      </c>
      <c r="D7" s="6">
        <v>0</v>
      </c>
      <c r="E7" s="6">
        <v>0</v>
      </c>
      <c r="F7" s="6">
        <f t="shared" si="0"/>
        <v>0</v>
      </c>
    </row>
    <row r="8" spans="1:9" ht="12.75">
      <c r="A8" s="36" t="s">
        <v>10</v>
      </c>
      <c r="B8" s="6">
        <v>11058.339311660355</v>
      </c>
      <c r="C8" s="6">
        <v>1174774.9141468822</v>
      </c>
      <c r="D8" s="6">
        <v>0</v>
      </c>
      <c r="E8" s="6">
        <v>0</v>
      </c>
      <c r="F8" s="6">
        <f t="shared" si="0"/>
        <v>1185833.2534585425</v>
      </c>
      <c r="H8" s="7" t="s">
        <v>0</v>
      </c>
      <c r="I8" s="8" t="s">
        <v>0</v>
      </c>
    </row>
    <row r="9" spans="1:9" ht="12.75">
      <c r="A9" s="36" t="s">
        <v>11</v>
      </c>
      <c r="B9" s="6">
        <v>0</v>
      </c>
      <c r="C9" s="6">
        <v>35034.96252767552</v>
      </c>
      <c r="D9" s="6">
        <v>0</v>
      </c>
      <c r="E9" s="6">
        <v>0</v>
      </c>
      <c r="F9" s="6">
        <f t="shared" si="0"/>
        <v>35034.96252767552</v>
      </c>
      <c r="H9" s="7" t="s">
        <v>0</v>
      </c>
      <c r="I9" s="8" t="s">
        <v>0</v>
      </c>
    </row>
    <row r="10" spans="1:9" ht="12.75">
      <c r="A10" s="36" t="s">
        <v>12</v>
      </c>
      <c r="B10" s="6">
        <v>14601.186394727578</v>
      </c>
      <c r="C10" s="6">
        <v>196358.87808552163</v>
      </c>
      <c r="D10" s="6">
        <v>0</v>
      </c>
      <c r="E10" s="6">
        <v>0</v>
      </c>
      <c r="F10" s="6">
        <f t="shared" si="0"/>
        <v>210960.06448024922</v>
      </c>
      <c r="H10" s="7" t="s">
        <v>13</v>
      </c>
      <c r="I10" s="8">
        <v>190939550.94</v>
      </c>
    </row>
    <row r="11" spans="1:6" ht="12.75">
      <c r="A11" s="36" t="s">
        <v>14</v>
      </c>
      <c r="B11" s="6">
        <v>62726.1073177354</v>
      </c>
      <c r="C11" s="6">
        <v>635611.4548593359</v>
      </c>
      <c r="D11" s="6">
        <v>0</v>
      </c>
      <c r="E11" s="6">
        <v>0</v>
      </c>
      <c r="F11" s="6">
        <f t="shared" si="0"/>
        <v>698337.5621770713</v>
      </c>
    </row>
    <row r="12" spans="1:8" ht="12.75">
      <c r="A12" s="36" t="s">
        <v>15</v>
      </c>
      <c r="B12" s="6">
        <v>0</v>
      </c>
      <c r="C12" s="6">
        <v>12578.452427031662</v>
      </c>
      <c r="D12" s="6">
        <v>0</v>
      </c>
      <c r="E12" s="6">
        <v>0</v>
      </c>
      <c r="F12" s="6">
        <f t="shared" si="0"/>
        <v>12578.452427031662</v>
      </c>
      <c r="H12" s="7" t="s">
        <v>16</v>
      </c>
    </row>
    <row r="13" spans="1:9" ht="12.75">
      <c r="A13" s="36" t="s">
        <v>17</v>
      </c>
      <c r="B13" s="6">
        <v>0</v>
      </c>
      <c r="C13" s="6">
        <v>5131.242138298119</v>
      </c>
      <c r="D13" s="6">
        <v>0</v>
      </c>
      <c r="E13" s="6">
        <v>0</v>
      </c>
      <c r="F13" s="6">
        <f t="shared" si="0"/>
        <v>5131.242138298119</v>
      </c>
      <c r="H13" s="7" t="s">
        <v>18</v>
      </c>
      <c r="I13" s="8">
        <v>0</v>
      </c>
    </row>
    <row r="14" spans="1:9" ht="12.75">
      <c r="A14" s="36" t="s">
        <v>19</v>
      </c>
      <c r="B14" s="6">
        <v>0</v>
      </c>
      <c r="C14" s="6">
        <v>0</v>
      </c>
      <c r="D14" s="6">
        <v>0</v>
      </c>
      <c r="E14" s="6">
        <v>0</v>
      </c>
      <c r="F14" s="6">
        <f t="shared" si="0"/>
        <v>0</v>
      </c>
      <c r="H14" s="7" t="s">
        <v>20</v>
      </c>
      <c r="I14" s="8">
        <v>0</v>
      </c>
    </row>
    <row r="15" spans="1:9" ht="12.75">
      <c r="A15" s="36" t="s">
        <v>21</v>
      </c>
      <c r="B15" s="6">
        <v>40890.711514024384</v>
      </c>
      <c r="C15" s="6">
        <v>1333383.3838988685</v>
      </c>
      <c r="D15" s="6">
        <v>0</v>
      </c>
      <c r="E15" s="6">
        <v>0</v>
      </c>
      <c r="F15" s="6">
        <f t="shared" si="0"/>
        <v>1374274.0954128928</v>
      </c>
      <c r="H15" s="7" t="s">
        <v>22</v>
      </c>
      <c r="I15" s="8">
        <v>1672079.6060000001</v>
      </c>
    </row>
    <row r="16" spans="1:6" ht="12.75">
      <c r="A16" s="36" t="s">
        <v>23</v>
      </c>
      <c r="B16" s="6">
        <v>50838.51261581597</v>
      </c>
      <c r="C16" s="6">
        <v>658976.3115740875</v>
      </c>
      <c r="D16" s="6">
        <v>0</v>
      </c>
      <c r="E16" s="6">
        <v>0</v>
      </c>
      <c r="F16" s="6">
        <f t="shared" si="0"/>
        <v>709814.8241899034</v>
      </c>
    </row>
    <row r="17" spans="1:8" ht="12.75">
      <c r="A17" s="36" t="s">
        <v>24</v>
      </c>
      <c r="B17" s="6">
        <v>0</v>
      </c>
      <c r="C17" s="6">
        <v>0</v>
      </c>
      <c r="D17" s="6">
        <v>0</v>
      </c>
      <c r="E17" s="6">
        <v>0</v>
      </c>
      <c r="F17" s="6">
        <f t="shared" si="0"/>
        <v>0</v>
      </c>
      <c r="H17" s="7" t="s">
        <v>25</v>
      </c>
    </row>
    <row r="18" spans="1:9" ht="12.75">
      <c r="A18" s="36" t="s">
        <v>26</v>
      </c>
      <c r="B18" s="6">
        <v>13604.173001116265</v>
      </c>
      <c r="C18" s="6">
        <v>486121.83787332004</v>
      </c>
      <c r="D18" s="6">
        <v>0</v>
      </c>
      <c r="E18" s="6">
        <v>0</v>
      </c>
      <c r="F18" s="6">
        <f t="shared" si="0"/>
        <v>499726.0108744363</v>
      </c>
      <c r="H18" s="7" t="s">
        <v>27</v>
      </c>
      <c r="I18" s="8">
        <v>176081408.50499997</v>
      </c>
    </row>
    <row r="19" spans="1:9" ht="12.75">
      <c r="A19" s="36" t="s">
        <v>28</v>
      </c>
      <c r="B19" s="6">
        <v>33954.814122181066</v>
      </c>
      <c r="C19" s="6">
        <v>485985.04061635514</v>
      </c>
      <c r="D19" s="6">
        <v>0</v>
      </c>
      <c r="E19" s="6">
        <v>0</v>
      </c>
      <c r="F19" s="6">
        <f t="shared" si="0"/>
        <v>519939.8547385362</v>
      </c>
      <c r="H19" s="7" t="s">
        <v>29</v>
      </c>
      <c r="I19" s="8">
        <v>250452.4350000712</v>
      </c>
    </row>
    <row r="20" spans="1:9" ht="12.75">
      <c r="A20" s="36" t="s">
        <v>30</v>
      </c>
      <c r="B20" s="6">
        <v>57667.469142288784</v>
      </c>
      <c r="C20" s="6">
        <v>650482.5439670171</v>
      </c>
      <c r="D20" s="6">
        <v>0</v>
      </c>
      <c r="E20" s="6">
        <v>0</v>
      </c>
      <c r="F20" s="6">
        <f t="shared" si="0"/>
        <v>708150.0131093059</v>
      </c>
      <c r="H20" s="7" t="s">
        <v>31</v>
      </c>
      <c r="I20" s="8" t="s">
        <v>0</v>
      </c>
    </row>
    <row r="21" spans="1:9" ht="12.75">
      <c r="A21" s="36" t="s">
        <v>32</v>
      </c>
      <c r="B21" s="6">
        <v>0</v>
      </c>
      <c r="C21" s="6">
        <v>-5.189635371371771E-10</v>
      </c>
      <c r="D21" s="6">
        <v>0</v>
      </c>
      <c r="E21" s="6">
        <v>0</v>
      </c>
      <c r="F21" s="6">
        <f t="shared" si="0"/>
        <v>-5.189635371371771E-10</v>
      </c>
      <c r="H21" s="7" t="s">
        <v>33</v>
      </c>
      <c r="I21" s="8">
        <v>0</v>
      </c>
    </row>
    <row r="22" spans="1:9" ht="12.75">
      <c r="A22" s="36" t="s">
        <v>34</v>
      </c>
      <c r="B22" s="6">
        <v>12144.907197469222</v>
      </c>
      <c r="C22" s="6">
        <v>240292.441213598</v>
      </c>
      <c r="D22" s="6">
        <v>0</v>
      </c>
      <c r="E22" s="6">
        <v>0</v>
      </c>
      <c r="F22" s="6">
        <f aca="true" t="shared" si="1" ref="F22:F37">SUM(B22:E22)</f>
        <v>252437.34841106724</v>
      </c>
      <c r="H22" s="7" t="s">
        <v>35</v>
      </c>
      <c r="I22" s="8" t="s">
        <v>0</v>
      </c>
    </row>
    <row r="23" spans="1:9" ht="12.75">
      <c r="A23" s="36" t="s">
        <v>36</v>
      </c>
      <c r="B23" s="6">
        <v>1413.2073350199732</v>
      </c>
      <c r="C23" s="6">
        <v>61469.90074874419</v>
      </c>
      <c r="D23" s="6">
        <v>0</v>
      </c>
      <c r="E23" s="6">
        <v>0</v>
      </c>
      <c r="F23" s="6">
        <f t="shared" si="1"/>
        <v>62883.108083764164</v>
      </c>
      <c r="H23" s="7" t="s">
        <v>37</v>
      </c>
      <c r="I23" s="8">
        <v>3878757</v>
      </c>
    </row>
    <row r="24" spans="1:6" ht="12.75">
      <c r="A24" s="36" t="s">
        <v>38</v>
      </c>
      <c r="B24" s="6">
        <v>0</v>
      </c>
      <c r="C24" s="6">
        <v>85192.49800856023</v>
      </c>
      <c r="D24" s="6">
        <v>0</v>
      </c>
      <c r="E24" s="6">
        <v>0</v>
      </c>
      <c r="F24" s="6">
        <f t="shared" si="1"/>
        <v>85192.49800856023</v>
      </c>
    </row>
    <row r="25" spans="1:9" ht="12.75">
      <c r="A25" s="36" t="s">
        <v>39</v>
      </c>
      <c r="B25" s="6">
        <v>9868.90219833122</v>
      </c>
      <c r="C25" s="6">
        <v>202507.5261258132</v>
      </c>
      <c r="D25" s="6">
        <v>0</v>
      </c>
      <c r="E25" s="6">
        <v>0</v>
      </c>
      <c r="F25" s="6">
        <f t="shared" si="1"/>
        <v>212376.42832414442</v>
      </c>
      <c r="H25" s="7" t="s">
        <v>40</v>
      </c>
      <c r="I25" s="8">
        <f>SUM(I10:I15)-SUM(I18:I23)</f>
        <v>12401012.605999976</v>
      </c>
    </row>
    <row r="26" spans="1:9" ht="12.75">
      <c r="A26" s="36" t="s">
        <v>41</v>
      </c>
      <c r="B26" s="6">
        <v>3797.1313036819097</v>
      </c>
      <c r="C26" s="6">
        <v>40393.72010958566</v>
      </c>
      <c r="D26" s="6">
        <v>0</v>
      </c>
      <c r="E26" s="6">
        <v>0</v>
      </c>
      <c r="F26" s="6">
        <f t="shared" si="1"/>
        <v>44190.85141326757</v>
      </c>
      <c r="H26" s="7" t="s">
        <v>42</v>
      </c>
      <c r="I26" s="8">
        <f>+F60</f>
        <v>12401012.605999928</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62310.3643515045</v>
      </c>
      <c r="D30" s="6">
        <v>0</v>
      </c>
      <c r="E30" s="6">
        <v>0</v>
      </c>
      <c r="F30" s="6">
        <f t="shared" si="1"/>
        <v>62310.3643515045</v>
      </c>
    </row>
    <row r="31" spans="1:6" ht="12.75">
      <c r="A31" s="36" t="s">
        <v>47</v>
      </c>
      <c r="B31" s="6">
        <v>20532.95730530933</v>
      </c>
      <c r="C31" s="6">
        <v>868586.3020283863</v>
      </c>
      <c r="D31" s="6">
        <v>0</v>
      </c>
      <c r="E31" s="6">
        <v>0</v>
      </c>
      <c r="F31" s="6">
        <f t="shared" si="1"/>
        <v>889119.2593336956</v>
      </c>
    </row>
    <row r="32" spans="1:6" ht="12.75">
      <c r="A32" s="36" t="s">
        <v>48</v>
      </c>
      <c r="B32" s="6">
        <v>319.2557505081487</v>
      </c>
      <c r="C32" s="6">
        <v>119688.1407187931</v>
      </c>
      <c r="D32" s="6">
        <v>0</v>
      </c>
      <c r="E32" s="6">
        <v>0</v>
      </c>
      <c r="F32" s="6">
        <f t="shared" si="1"/>
        <v>120007.39646930125</v>
      </c>
    </row>
    <row r="33" spans="1:6" ht="12.75">
      <c r="A33" s="36" t="s">
        <v>49</v>
      </c>
      <c r="B33" s="6">
        <v>16793.45456322996</v>
      </c>
      <c r="C33" s="6">
        <v>511835.36121428316</v>
      </c>
      <c r="D33" s="6">
        <v>0</v>
      </c>
      <c r="E33" s="6">
        <v>0</v>
      </c>
      <c r="F33" s="6">
        <f t="shared" si="1"/>
        <v>528628.8157775131</v>
      </c>
    </row>
    <row r="34" spans="1:6" ht="12.75">
      <c r="A34" s="36" t="s">
        <v>50</v>
      </c>
      <c r="B34" s="6">
        <v>7135.266122486217</v>
      </c>
      <c r="C34" s="6">
        <v>87013.62487036706</v>
      </c>
      <c r="D34" s="6">
        <v>0</v>
      </c>
      <c r="E34" s="6">
        <v>0</v>
      </c>
      <c r="F34" s="6">
        <f t="shared" si="1"/>
        <v>94148.89099285327</v>
      </c>
    </row>
    <row r="35" spans="1:6" ht="12.75">
      <c r="A35" s="36" t="s">
        <v>51</v>
      </c>
      <c r="B35" s="6">
        <v>0</v>
      </c>
      <c r="C35" s="6">
        <v>78903.9277994679</v>
      </c>
      <c r="D35" s="6">
        <v>0</v>
      </c>
      <c r="E35" s="6">
        <v>0</v>
      </c>
      <c r="F35" s="6">
        <f t="shared" si="1"/>
        <v>78903.9277994679</v>
      </c>
    </row>
    <row r="36" spans="1:6" ht="12.75">
      <c r="A36" s="36" t="s">
        <v>52</v>
      </c>
      <c r="B36" s="6">
        <v>0</v>
      </c>
      <c r="C36" s="6">
        <v>-1.0379270742743542E-09</v>
      </c>
      <c r="D36" s="6">
        <v>0</v>
      </c>
      <c r="E36" s="6">
        <v>0</v>
      </c>
      <c r="F36" s="6">
        <f t="shared" si="1"/>
        <v>-1.0379270742743542E-09</v>
      </c>
    </row>
    <row r="37" spans="1:6" ht="12.75">
      <c r="A37" s="36" t="s">
        <v>53</v>
      </c>
      <c r="B37" s="6">
        <v>603.7167701290032</v>
      </c>
      <c r="C37" s="6">
        <v>207106.07888373663</v>
      </c>
      <c r="D37" s="6">
        <v>0</v>
      </c>
      <c r="E37" s="6">
        <v>0</v>
      </c>
      <c r="F37" s="6">
        <f t="shared" si="1"/>
        <v>207709.79565386564</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104692.73858620042</v>
      </c>
      <c r="C41" s="6">
        <v>881022.0597780118</v>
      </c>
      <c r="D41" s="6">
        <v>0</v>
      </c>
      <c r="E41" s="6">
        <v>0</v>
      </c>
      <c r="F41" s="6">
        <f t="shared" si="2"/>
        <v>985714.7983642122</v>
      </c>
    </row>
    <row r="42" spans="1:6" ht="12.75">
      <c r="A42" s="36" t="s">
        <v>58</v>
      </c>
      <c r="B42" s="6">
        <v>0</v>
      </c>
      <c r="C42" s="6">
        <v>321924.9479178373</v>
      </c>
      <c r="D42" s="6">
        <v>0</v>
      </c>
      <c r="E42" s="6">
        <v>0</v>
      </c>
      <c r="F42" s="6">
        <f t="shared" si="2"/>
        <v>321924.9479178373</v>
      </c>
    </row>
    <row r="43" spans="1:6" ht="12.75">
      <c r="A43" s="36" t="s">
        <v>59</v>
      </c>
      <c r="B43" s="6">
        <v>0</v>
      </c>
      <c r="C43" s="6">
        <v>33030.41337253216</v>
      </c>
      <c r="D43" s="6">
        <v>0</v>
      </c>
      <c r="E43" s="6">
        <v>0</v>
      </c>
      <c r="F43" s="6">
        <f t="shared" si="2"/>
        <v>33030.41337253216</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2710.840016565386</v>
      </c>
      <c r="D46" s="6">
        <v>0</v>
      </c>
      <c r="E46" s="6">
        <v>0</v>
      </c>
      <c r="F46" s="6">
        <f t="shared" si="2"/>
        <v>2710.840016565386</v>
      </c>
    </row>
    <row r="47" spans="1:6" ht="12.75">
      <c r="A47" s="36" t="s">
        <v>63</v>
      </c>
      <c r="B47" s="6">
        <v>0</v>
      </c>
      <c r="C47" s="6">
        <v>198628.38966712338</v>
      </c>
      <c r="D47" s="6">
        <v>0</v>
      </c>
      <c r="E47" s="6">
        <v>0</v>
      </c>
      <c r="F47" s="6">
        <f t="shared" si="2"/>
        <v>198628.38966712338</v>
      </c>
    </row>
    <row r="48" spans="1:6" ht="12.75">
      <c r="A48" s="36" t="s">
        <v>64</v>
      </c>
      <c r="B48" s="6">
        <v>0</v>
      </c>
      <c r="C48" s="6">
        <v>0</v>
      </c>
      <c r="D48" s="6">
        <v>0</v>
      </c>
      <c r="E48" s="6">
        <v>0</v>
      </c>
      <c r="F48" s="6">
        <f t="shared" si="2"/>
        <v>0</v>
      </c>
    </row>
    <row r="49" spans="1:6" ht="12.75">
      <c r="A49" s="36" t="s">
        <v>65</v>
      </c>
      <c r="B49" s="6">
        <v>1923.4800688467371</v>
      </c>
      <c r="C49" s="6">
        <v>90393.79937757914</v>
      </c>
      <c r="D49" s="6">
        <v>0</v>
      </c>
      <c r="E49" s="6">
        <v>0</v>
      </c>
      <c r="F49" s="6">
        <f t="shared" si="2"/>
        <v>92317.27944642588</v>
      </c>
    </row>
    <row r="50" spans="1:6" ht="12.75">
      <c r="A50" s="36" t="s">
        <v>66</v>
      </c>
      <c r="B50" s="6">
        <v>63401.78186652486</v>
      </c>
      <c r="C50" s="6">
        <v>1364122.6858611747</v>
      </c>
      <c r="D50" s="6">
        <v>0</v>
      </c>
      <c r="E50" s="6">
        <v>0</v>
      </c>
      <c r="F50" s="6">
        <f t="shared" si="2"/>
        <v>1427524.4677276995</v>
      </c>
    </row>
    <row r="51" spans="1:6" ht="12.75">
      <c r="A51" s="36" t="s">
        <v>67</v>
      </c>
      <c r="B51" s="6">
        <v>8668.646668347867</v>
      </c>
      <c r="C51" s="6">
        <v>56724.66907098428</v>
      </c>
      <c r="D51" s="6">
        <v>0</v>
      </c>
      <c r="E51" s="6">
        <v>0</v>
      </c>
      <c r="F51" s="6">
        <f t="shared" si="2"/>
        <v>65393.315739332145</v>
      </c>
    </row>
    <row r="52" spans="1:6" ht="12.75">
      <c r="A52" s="36" t="s">
        <v>68</v>
      </c>
      <c r="B52" s="6">
        <v>0</v>
      </c>
      <c r="C52" s="6">
        <v>0</v>
      </c>
      <c r="D52" s="6">
        <v>0</v>
      </c>
      <c r="E52" s="6">
        <v>0</v>
      </c>
      <c r="F52" s="6">
        <f t="shared" si="2"/>
        <v>0</v>
      </c>
    </row>
    <row r="53" spans="1:6" ht="12.75">
      <c r="A53" s="36" t="s">
        <v>69</v>
      </c>
      <c r="B53" s="6">
        <v>46152.94471518403</v>
      </c>
      <c r="C53" s="6">
        <v>422037.55457600916</v>
      </c>
      <c r="D53" s="6">
        <v>0</v>
      </c>
      <c r="E53" s="6">
        <v>0</v>
      </c>
      <c r="F53" s="6">
        <f t="shared" si="2"/>
        <v>468190.4992911932</v>
      </c>
    </row>
    <row r="54" spans="1:6" ht="12.75">
      <c r="A54" s="36" t="s">
        <v>70</v>
      </c>
      <c r="B54" s="6">
        <v>0</v>
      </c>
      <c r="C54" s="6">
        <v>-5.189635371371771E-10</v>
      </c>
      <c r="D54" s="6">
        <v>0</v>
      </c>
      <c r="E54" s="6">
        <v>0</v>
      </c>
      <c r="F54" s="6">
        <f>SUM(B54:E54)</f>
        <v>-5.189635371371771E-10</v>
      </c>
    </row>
    <row r="55" spans="1:6" ht="12.75">
      <c r="A55" s="36" t="s">
        <v>71</v>
      </c>
      <c r="B55" s="6">
        <v>0</v>
      </c>
      <c r="C55" s="6">
        <v>149684.54500888445</v>
      </c>
      <c r="D55" s="6">
        <v>0</v>
      </c>
      <c r="E55" s="6">
        <v>0</v>
      </c>
      <c r="F55" s="6">
        <f>SUM(B55:E55)</f>
        <v>149684.54500888445</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584998.9891944752</v>
      </c>
      <c r="C60" s="6">
        <f>SUM(C6:C58)</f>
        <v>11816013.616805453</v>
      </c>
      <c r="D60" s="6">
        <f>SUM(D6:D58)</f>
        <v>0</v>
      </c>
      <c r="E60" s="6">
        <f>SUM(E6:E58)</f>
        <v>0</v>
      </c>
      <c r="F60" s="6">
        <f>SUM(F6:F58)</f>
        <v>12401012.605999928</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1.625" style="7" bestFit="1" customWidth="1"/>
    <col min="4" max="4" width="8.125" style="7" bestFit="1" customWidth="1"/>
    <col min="5" max="5" width="14.50390625" style="7" bestFit="1" customWidth="1"/>
    <col min="6" max="6" width="11.003906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124</v>
      </c>
      <c r="C1" s="122"/>
      <c r="D1" s="122"/>
      <c r="E1" s="122"/>
      <c r="F1" s="122"/>
    </row>
    <row r="2" ht="12.75">
      <c r="A2"/>
    </row>
    <row r="3" spans="1:5" ht="12.75">
      <c r="A3" s="7" t="s">
        <v>0</v>
      </c>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19837532.6391</v>
      </c>
    </row>
    <row r="11" spans="1:6" ht="12.75">
      <c r="A11" s="36" t="s">
        <v>14</v>
      </c>
      <c r="B11" s="6">
        <v>105382.05975908111</v>
      </c>
      <c r="C11" s="6">
        <v>77717.78324511186</v>
      </c>
      <c r="D11" s="6">
        <v>4061.7866962155185</v>
      </c>
      <c r="E11" s="6">
        <v>0</v>
      </c>
      <c r="F11" s="6">
        <f t="shared" si="0"/>
        <v>187161.6297004085</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291211.04</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6079.761131371467</v>
      </c>
      <c r="C18" s="6">
        <v>15766.335306041681</v>
      </c>
      <c r="D18" s="6">
        <v>974.0939816854143</v>
      </c>
      <c r="E18" s="6">
        <v>0</v>
      </c>
      <c r="F18" s="6">
        <f t="shared" si="0"/>
        <v>22820.190419098562</v>
      </c>
      <c r="H18" s="7" t="s">
        <v>27</v>
      </c>
      <c r="I18" s="8">
        <v>13303076</v>
      </c>
    </row>
    <row r="19" spans="1:9" ht="12.75">
      <c r="A19" s="36" t="s">
        <v>28</v>
      </c>
      <c r="B19" s="6">
        <v>0</v>
      </c>
      <c r="C19" s="6">
        <v>0</v>
      </c>
      <c r="D19" s="6">
        <v>0</v>
      </c>
      <c r="E19" s="6">
        <v>0</v>
      </c>
      <c r="F19" s="6">
        <f t="shared" si="0"/>
        <v>0</v>
      </c>
      <c r="H19" s="7" t="s">
        <v>29</v>
      </c>
      <c r="I19" s="8">
        <v>0</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2754999</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2596551</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1474117.6790999994</v>
      </c>
    </row>
    <row r="26" spans="1:9" ht="12.75">
      <c r="A26" s="36" t="s">
        <v>41</v>
      </c>
      <c r="B26" s="6">
        <v>0</v>
      </c>
      <c r="C26" s="6">
        <v>0</v>
      </c>
      <c r="D26" s="6">
        <v>0</v>
      </c>
      <c r="E26" s="6">
        <v>0</v>
      </c>
      <c r="F26" s="6">
        <f t="shared" si="1"/>
        <v>0</v>
      </c>
      <c r="H26" s="7" t="s">
        <v>42</v>
      </c>
      <c r="I26" s="8">
        <f>+F60</f>
        <v>1474117.6790999998</v>
      </c>
    </row>
    <row r="27" spans="1:9" ht="12.75">
      <c r="A27" s="36" t="s">
        <v>43</v>
      </c>
      <c r="B27" s="6">
        <v>0</v>
      </c>
      <c r="C27" s="6">
        <v>0</v>
      </c>
      <c r="D27" s="6">
        <v>0</v>
      </c>
      <c r="E27" s="6">
        <v>0</v>
      </c>
      <c r="F27" s="6">
        <f t="shared" si="1"/>
        <v>0</v>
      </c>
      <c r="I27" s="8" t="s">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12880.871567937942</v>
      </c>
      <c r="C32" s="6">
        <v>966.753982219697</v>
      </c>
      <c r="D32" s="6">
        <v>465.8417986933397</v>
      </c>
      <c r="E32" s="6">
        <v>0</v>
      </c>
      <c r="F32" s="6">
        <f t="shared" si="1"/>
        <v>14313.46734885098</v>
      </c>
    </row>
    <row r="33" spans="1:6" ht="12.75">
      <c r="A33" s="36" t="s">
        <v>49</v>
      </c>
      <c r="B33" s="6">
        <v>689.1574288513148</v>
      </c>
      <c r="C33" s="6">
        <v>3267.7696173298464</v>
      </c>
      <c r="D33" s="6">
        <v>22.16648068458204</v>
      </c>
      <c r="E33" s="6">
        <v>0</v>
      </c>
      <c r="F33" s="6">
        <f t="shared" si="1"/>
        <v>3979.093526865743</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47930.29658663039</v>
      </c>
      <c r="C37" s="6">
        <v>24758.12317046194</v>
      </c>
      <c r="D37" s="6">
        <v>3292.143960905037</v>
      </c>
      <c r="E37" s="6">
        <v>0</v>
      </c>
      <c r="F37" s="6">
        <f t="shared" si="1"/>
        <v>75980.56371799737</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295.452613630835</v>
      </c>
      <c r="C40" s="6">
        <v>574.20204154134</v>
      </c>
      <c r="D40" s="6">
        <v>9.390314684680227</v>
      </c>
      <c r="E40" s="6">
        <v>0</v>
      </c>
      <c r="F40" s="6">
        <f t="shared" si="2"/>
        <v>879.0449698568552</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6460.550460333312</v>
      </c>
      <c r="C48" s="6">
        <v>5017.929760164204</v>
      </c>
      <c r="D48" s="6">
        <v>1358.0167056319158</v>
      </c>
      <c r="E48" s="6">
        <v>0</v>
      </c>
      <c r="F48" s="6">
        <f t="shared" si="2"/>
        <v>12836.496926129432</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5726.803613074394</v>
      </c>
      <c r="C51" s="6">
        <v>0</v>
      </c>
      <c r="D51" s="6">
        <v>239.04718324648783</v>
      </c>
      <c r="E51" s="6">
        <v>0</v>
      </c>
      <c r="F51" s="6">
        <f t="shared" si="2"/>
        <v>5965.850796320882</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10115.171107122907</v>
      </c>
      <c r="C54" s="6">
        <v>0</v>
      </c>
      <c r="D54" s="6">
        <v>1224.8334470370564</v>
      </c>
      <c r="E54" s="6">
        <v>0</v>
      </c>
      <c r="F54" s="6">
        <f>SUM(B54:E54)</f>
        <v>11340.004554159965</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454054.02479665715</v>
      </c>
      <c r="C57" s="6">
        <v>632276.1389317242</v>
      </c>
      <c r="D57" s="6">
        <v>52511.17341193004</v>
      </c>
      <c r="E57" s="6">
        <v>0</v>
      </c>
      <c r="F57" s="6">
        <f>SUM(B57:E57)</f>
        <v>1138841.3371403115</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649614.1490646908</v>
      </c>
      <c r="C60" s="6">
        <f>SUM(C6:C58)</f>
        <v>760345.0360545948</v>
      </c>
      <c r="D60" s="6">
        <f>SUM(D6:D58)</f>
        <v>64158.49398071407</v>
      </c>
      <c r="E60" s="6">
        <f>SUM(E6:E58)</f>
        <v>0</v>
      </c>
      <c r="F60" s="6">
        <f>SUM(F6:F58)</f>
        <v>1474117.6790999998</v>
      </c>
    </row>
  </sheetData>
  <mergeCells count="1">
    <mergeCell ref="B1:F1"/>
  </mergeCells>
  <printOptions horizontalCentered="1" verticalCentered="1"/>
  <pageMargins left="0.5" right="0.5" top="0" bottom="0" header="0.5" footer="0.5"/>
  <pageSetup fitToHeight="1" fitToWidth="1"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3" width="12.125" style="7" bestFit="1" customWidth="1"/>
    <col min="4" max="4" width="6.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125</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40846.53167400468</v>
      </c>
      <c r="C6" s="6">
        <v>18141.152390257073</v>
      </c>
      <c r="D6" s="6">
        <v>0</v>
      </c>
      <c r="E6" s="6">
        <v>0</v>
      </c>
      <c r="F6" s="6">
        <f aca="true" t="shared" si="0" ref="F6:F21">SUM(B6:E6)</f>
        <v>58987.684064261746</v>
      </c>
      <c r="H6" s="7" t="s">
        <v>8</v>
      </c>
      <c r="I6" s="8" t="s">
        <v>0</v>
      </c>
    </row>
    <row r="7" spans="1:6" ht="12" customHeight="1">
      <c r="A7" s="36" t="s">
        <v>9</v>
      </c>
      <c r="B7" s="6">
        <v>0</v>
      </c>
      <c r="C7" s="6">
        <v>0</v>
      </c>
      <c r="D7" s="6">
        <v>0</v>
      </c>
      <c r="E7" s="6">
        <v>0</v>
      </c>
      <c r="F7" s="6">
        <f t="shared" si="0"/>
        <v>0</v>
      </c>
    </row>
    <row r="8" spans="1:9" ht="12.75">
      <c r="A8" s="36" t="s">
        <v>10</v>
      </c>
      <c r="B8" s="6">
        <v>553831.8478670825</v>
      </c>
      <c r="C8" s="6">
        <v>938636.8975848388</v>
      </c>
      <c r="D8" s="6">
        <v>0</v>
      </c>
      <c r="E8" s="6">
        <v>0</v>
      </c>
      <c r="F8" s="6">
        <f t="shared" si="0"/>
        <v>1492468.7454519211</v>
      </c>
      <c r="H8" s="7" t="s">
        <v>0</v>
      </c>
      <c r="I8" s="8" t="s">
        <v>0</v>
      </c>
    </row>
    <row r="9" spans="1:9" ht="12.75">
      <c r="A9" s="36" t="s">
        <v>11</v>
      </c>
      <c r="B9" s="6">
        <v>54192.415529448605</v>
      </c>
      <c r="C9" s="6">
        <v>100560.42506065592</v>
      </c>
      <c r="D9" s="6">
        <v>0</v>
      </c>
      <c r="E9" s="6">
        <v>0</v>
      </c>
      <c r="F9" s="6">
        <f t="shared" si="0"/>
        <v>154752.84059010452</v>
      </c>
      <c r="H9" s="7" t="s">
        <v>0</v>
      </c>
      <c r="I9" s="8" t="s">
        <v>0</v>
      </c>
    </row>
    <row r="10" spans="1:9" ht="12.75">
      <c r="A10" s="36" t="s">
        <v>12</v>
      </c>
      <c r="B10" s="6">
        <v>0</v>
      </c>
      <c r="C10" s="6">
        <v>0</v>
      </c>
      <c r="D10" s="6">
        <v>0</v>
      </c>
      <c r="E10" s="6">
        <v>0</v>
      </c>
      <c r="F10" s="6">
        <f t="shared" si="0"/>
        <v>0</v>
      </c>
      <c r="H10" s="7" t="s">
        <v>13</v>
      </c>
      <c r="I10" s="8">
        <v>286944298</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13787.438379950716</v>
      </c>
      <c r="C13" s="6">
        <v>4842.003203621969</v>
      </c>
      <c r="D13" s="6">
        <v>0</v>
      </c>
      <c r="E13" s="6">
        <v>0</v>
      </c>
      <c r="F13" s="6">
        <f t="shared" si="0"/>
        <v>18629.441583572683</v>
      </c>
      <c r="H13" s="7" t="s">
        <v>18</v>
      </c>
      <c r="I13" s="8">
        <v>35683.87</v>
      </c>
    </row>
    <row r="14" spans="1:9" ht="12.75">
      <c r="A14" s="36" t="s">
        <v>19</v>
      </c>
      <c r="B14" s="6">
        <v>0</v>
      </c>
      <c r="C14" s="6">
        <v>0</v>
      </c>
      <c r="D14" s="6">
        <v>0</v>
      </c>
      <c r="E14" s="6">
        <v>0</v>
      </c>
      <c r="F14" s="6">
        <f t="shared" si="0"/>
        <v>0</v>
      </c>
      <c r="H14" s="7" t="s">
        <v>20</v>
      </c>
      <c r="I14" s="8">
        <v>0</v>
      </c>
    </row>
    <row r="15" spans="1:9" ht="12.75">
      <c r="A15" s="36" t="s">
        <v>21</v>
      </c>
      <c r="B15" s="6">
        <v>836972.086462486</v>
      </c>
      <c r="C15" s="6">
        <v>653718.4776665092</v>
      </c>
      <c r="D15" s="6">
        <v>0</v>
      </c>
      <c r="E15" s="6">
        <v>0</v>
      </c>
      <c r="F15" s="6">
        <f t="shared" si="0"/>
        <v>1490690.5641289952</v>
      </c>
      <c r="H15" s="7" t="s">
        <v>22</v>
      </c>
      <c r="I15" s="8">
        <v>4229590.44</v>
      </c>
    </row>
    <row r="16" spans="1:6" ht="12.75">
      <c r="A16" s="36" t="s">
        <v>23</v>
      </c>
      <c r="B16" s="6">
        <v>89246.41471787314</v>
      </c>
      <c r="C16" s="6">
        <v>67503.34642008357</v>
      </c>
      <c r="D16" s="6">
        <v>0</v>
      </c>
      <c r="E16" s="6">
        <v>0</v>
      </c>
      <c r="F16" s="6">
        <f t="shared" si="0"/>
        <v>156749.7611379567</v>
      </c>
    </row>
    <row r="17" spans="1:8" ht="12.75">
      <c r="A17" s="36" t="s">
        <v>24</v>
      </c>
      <c r="B17" s="6">
        <v>1096913.5956653436</v>
      </c>
      <c r="C17" s="6">
        <v>266354.7961895295</v>
      </c>
      <c r="D17" s="6">
        <v>0</v>
      </c>
      <c r="E17" s="6">
        <v>0</v>
      </c>
      <c r="F17" s="6">
        <f t="shared" si="0"/>
        <v>1363268.391854873</v>
      </c>
      <c r="H17" s="7" t="s">
        <v>25</v>
      </c>
    </row>
    <row r="18" spans="1:9" ht="12.75">
      <c r="A18" s="36" t="s">
        <v>26</v>
      </c>
      <c r="B18" s="6">
        <v>316165.0087362848</v>
      </c>
      <c r="C18" s="6">
        <v>616682.7302989542</v>
      </c>
      <c r="D18" s="6">
        <v>0</v>
      </c>
      <c r="E18" s="6">
        <v>0</v>
      </c>
      <c r="F18" s="6">
        <f t="shared" si="0"/>
        <v>932847.739035239</v>
      </c>
      <c r="H18" s="7" t="s">
        <v>27</v>
      </c>
      <c r="I18" s="8">
        <v>202443924.188816</v>
      </c>
    </row>
    <row r="19" spans="1:9" ht="12.75">
      <c r="A19" s="36" t="s">
        <v>28</v>
      </c>
      <c r="B19" s="6">
        <v>583475.3732609944</v>
      </c>
      <c r="C19" s="6">
        <v>742590.2902588448</v>
      </c>
      <c r="D19" s="6">
        <v>0</v>
      </c>
      <c r="E19" s="6">
        <v>0</v>
      </c>
      <c r="F19" s="6">
        <f t="shared" si="0"/>
        <v>1326065.6635198393</v>
      </c>
      <c r="H19" s="7" t="s">
        <v>29</v>
      </c>
      <c r="I19" s="8">
        <v>32137465.3175715</v>
      </c>
    </row>
    <row r="20" spans="1:9" ht="12.75">
      <c r="A20" s="36" t="s">
        <v>30</v>
      </c>
      <c r="B20" s="6">
        <v>121403.103013097</v>
      </c>
      <c r="C20" s="6">
        <v>196437.77040022647</v>
      </c>
      <c r="D20" s="6">
        <v>0</v>
      </c>
      <c r="E20" s="6">
        <v>0</v>
      </c>
      <c r="F20" s="6">
        <f t="shared" si="0"/>
        <v>317840.8734133235</v>
      </c>
      <c r="H20" s="7" t="s">
        <v>31</v>
      </c>
      <c r="I20" s="8" t="s">
        <v>0</v>
      </c>
    </row>
    <row r="21" spans="1:9" ht="12.75">
      <c r="A21" s="36" t="s">
        <v>32</v>
      </c>
      <c r="B21" s="6">
        <v>77970.57021622291</v>
      </c>
      <c r="C21" s="6">
        <v>160804.8763501557</v>
      </c>
      <c r="D21" s="6">
        <v>0</v>
      </c>
      <c r="E21" s="6">
        <v>0</v>
      </c>
      <c r="F21" s="6">
        <f t="shared" si="0"/>
        <v>238775.44656637864</v>
      </c>
      <c r="H21" s="7" t="s">
        <v>33</v>
      </c>
      <c r="I21" s="8">
        <v>27830305.4936125</v>
      </c>
    </row>
    <row r="22" spans="1:9" ht="12.75">
      <c r="A22" s="36" t="s">
        <v>34</v>
      </c>
      <c r="B22" s="6">
        <v>0</v>
      </c>
      <c r="C22" s="6">
        <v>0</v>
      </c>
      <c r="D22" s="6">
        <v>0</v>
      </c>
      <c r="E22" s="6">
        <v>0</v>
      </c>
      <c r="F22" s="6">
        <f aca="true" t="shared" si="1" ref="F22:F37">SUM(B22:E22)</f>
        <v>0</v>
      </c>
      <c r="H22" s="7" t="s">
        <v>35</v>
      </c>
      <c r="I22" s="8" t="s">
        <v>0</v>
      </c>
    </row>
    <row r="23" spans="1:9" ht="12.75">
      <c r="A23" s="36" t="s">
        <v>36</v>
      </c>
      <c r="B23" s="6">
        <v>112221.60024888904</v>
      </c>
      <c r="C23" s="6">
        <v>64078.254468120824</v>
      </c>
      <c r="D23" s="6">
        <v>0</v>
      </c>
      <c r="E23" s="6">
        <v>0</v>
      </c>
      <c r="F23" s="6">
        <f t="shared" si="1"/>
        <v>176299.85471700988</v>
      </c>
      <c r="H23" s="7" t="s">
        <v>37</v>
      </c>
      <c r="I23" s="8">
        <v>381031</v>
      </c>
    </row>
    <row r="24" spans="1:6" ht="12.75">
      <c r="A24" s="36" t="s">
        <v>38</v>
      </c>
      <c r="B24" s="6">
        <v>0</v>
      </c>
      <c r="C24" s="6">
        <v>0</v>
      </c>
      <c r="D24" s="6">
        <v>0</v>
      </c>
      <c r="E24" s="6">
        <v>0</v>
      </c>
      <c r="F24" s="6">
        <f t="shared" si="1"/>
        <v>0</v>
      </c>
    </row>
    <row r="25" spans="1:9" ht="12.75">
      <c r="A25" s="36" t="s">
        <v>39</v>
      </c>
      <c r="B25" s="6">
        <v>143486.62065892332</v>
      </c>
      <c r="C25" s="6">
        <v>242121.4758597885</v>
      </c>
      <c r="D25" s="6">
        <v>0</v>
      </c>
      <c r="E25" s="6">
        <v>0</v>
      </c>
      <c r="F25" s="6">
        <f t="shared" si="1"/>
        <v>385608.0965187118</v>
      </c>
      <c r="H25" s="7" t="s">
        <v>40</v>
      </c>
      <c r="I25" s="8">
        <f>SUM(I10:I15)-SUM(I18:I23)</f>
        <v>28416846.310000002</v>
      </c>
    </row>
    <row r="26" spans="1:9" ht="12.75">
      <c r="A26" s="36" t="s">
        <v>41</v>
      </c>
      <c r="B26" s="6">
        <v>0</v>
      </c>
      <c r="C26" s="6">
        <v>0</v>
      </c>
      <c r="D26" s="6">
        <v>0</v>
      </c>
      <c r="E26" s="6">
        <v>0</v>
      </c>
      <c r="F26" s="6">
        <f t="shared" si="1"/>
        <v>0</v>
      </c>
      <c r="H26" s="7" t="s">
        <v>42</v>
      </c>
      <c r="I26" s="8">
        <f>+F60</f>
        <v>28416846.310000002</v>
      </c>
    </row>
    <row r="27" spans="1:6" ht="12.75">
      <c r="A27" s="36" t="s">
        <v>43</v>
      </c>
      <c r="B27" s="6">
        <v>140811.23621135944</v>
      </c>
      <c r="C27" s="6">
        <v>149536.92199674592</v>
      </c>
      <c r="D27" s="6">
        <v>0</v>
      </c>
      <c r="E27" s="6">
        <v>0</v>
      </c>
      <c r="F27" s="6">
        <f t="shared" si="1"/>
        <v>290348.15820810536</v>
      </c>
    </row>
    <row r="28" spans="1:6" ht="12.75">
      <c r="A28" s="36" t="s">
        <v>44</v>
      </c>
      <c r="B28" s="6">
        <v>0</v>
      </c>
      <c r="C28" s="6">
        <v>0</v>
      </c>
      <c r="D28" s="6">
        <v>0</v>
      </c>
      <c r="E28" s="6">
        <v>0</v>
      </c>
      <c r="F28" s="6">
        <f t="shared" si="1"/>
        <v>0</v>
      </c>
    </row>
    <row r="29" spans="1:6" ht="12.75">
      <c r="A29" s="36" t="s">
        <v>45</v>
      </c>
      <c r="B29" s="6">
        <v>1168688.4224736444</v>
      </c>
      <c r="C29" s="6">
        <v>3216376.901154799</v>
      </c>
      <c r="D29" s="6">
        <v>0</v>
      </c>
      <c r="E29" s="6">
        <v>0</v>
      </c>
      <c r="F29" s="6">
        <f t="shared" si="1"/>
        <v>4385065.323628443</v>
      </c>
    </row>
    <row r="30" spans="1:6" ht="12.75">
      <c r="A30" s="36" t="s">
        <v>46</v>
      </c>
      <c r="B30" s="6">
        <v>9112.675684729073</v>
      </c>
      <c r="C30" s="6">
        <v>9497.489768591964</v>
      </c>
      <c r="D30" s="6">
        <v>0</v>
      </c>
      <c r="E30" s="6">
        <v>0</v>
      </c>
      <c r="F30" s="6">
        <f t="shared" si="1"/>
        <v>18610.16545332104</v>
      </c>
    </row>
    <row r="31" spans="1:6" ht="12.75">
      <c r="A31" s="36" t="s">
        <v>47</v>
      </c>
      <c r="B31" s="6">
        <v>41028.651078394614</v>
      </c>
      <c r="C31" s="6">
        <v>44250.32438173572</v>
      </c>
      <c r="D31" s="6">
        <v>0</v>
      </c>
      <c r="E31" s="6">
        <v>0</v>
      </c>
      <c r="F31" s="6">
        <f t="shared" si="1"/>
        <v>85278.97546013034</v>
      </c>
    </row>
    <row r="32" spans="1:6" ht="12.75">
      <c r="A32" s="36" t="s">
        <v>48</v>
      </c>
      <c r="B32" s="6">
        <v>128318.13670660005</v>
      </c>
      <c r="C32" s="6">
        <v>170528.92085326507</v>
      </c>
      <c r="D32" s="6">
        <v>0</v>
      </c>
      <c r="E32" s="6">
        <v>0</v>
      </c>
      <c r="F32" s="6">
        <f t="shared" si="1"/>
        <v>298847.0575598651</v>
      </c>
    </row>
    <row r="33" spans="1:6" ht="12.75">
      <c r="A33" s="36" t="s">
        <v>49</v>
      </c>
      <c r="B33" s="6">
        <v>181144.67179929174</v>
      </c>
      <c r="C33" s="6">
        <v>290606.8320121126</v>
      </c>
      <c r="D33" s="6">
        <v>0</v>
      </c>
      <c r="E33" s="6">
        <v>0</v>
      </c>
      <c r="F33" s="6">
        <f t="shared" si="1"/>
        <v>471751.50381140434</v>
      </c>
    </row>
    <row r="34" spans="1:6" ht="12.75">
      <c r="A34" s="36" t="s">
        <v>50</v>
      </c>
      <c r="B34" s="6">
        <v>159197.83282993527</v>
      </c>
      <c r="C34" s="6">
        <v>241319.93353657215</v>
      </c>
      <c r="D34" s="6">
        <v>0</v>
      </c>
      <c r="E34" s="6">
        <v>0</v>
      </c>
      <c r="F34" s="6">
        <f t="shared" si="1"/>
        <v>400517.7663665074</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152954.42042701802</v>
      </c>
      <c r="C37" s="6">
        <v>230067.22316733192</v>
      </c>
      <c r="D37" s="6">
        <v>0</v>
      </c>
      <c r="E37" s="6">
        <v>0</v>
      </c>
      <c r="F37" s="6">
        <f t="shared" si="1"/>
        <v>383021.64359434997</v>
      </c>
    </row>
    <row r="38" spans="1:6" ht="12.75">
      <c r="A38" s="36" t="s">
        <v>54</v>
      </c>
      <c r="B38" s="6">
        <v>0</v>
      </c>
      <c r="C38" s="6">
        <v>0</v>
      </c>
      <c r="D38" s="6">
        <v>0</v>
      </c>
      <c r="E38" s="6">
        <v>0</v>
      </c>
      <c r="F38" s="6">
        <f aca="true" t="shared" si="2" ref="F38:F53">SUM(B38:E38)</f>
        <v>0</v>
      </c>
    </row>
    <row r="39" spans="1:6" ht="12.75">
      <c r="A39" s="36" t="s">
        <v>55</v>
      </c>
      <c r="B39" s="6">
        <v>353953.42229268915</v>
      </c>
      <c r="C39" s="6">
        <v>248960.99243080837</v>
      </c>
      <c r="D39" s="6">
        <v>0</v>
      </c>
      <c r="E39" s="6">
        <v>0</v>
      </c>
      <c r="F39" s="6">
        <f t="shared" si="2"/>
        <v>602914.4147234976</v>
      </c>
    </row>
    <row r="40" spans="1:6" ht="12.75">
      <c r="A40" s="36" t="s">
        <v>56</v>
      </c>
      <c r="B40" s="6">
        <v>137161.0521425206</v>
      </c>
      <c r="C40" s="6">
        <v>86545.17458724792</v>
      </c>
      <c r="D40" s="6">
        <v>0</v>
      </c>
      <c r="E40" s="6">
        <v>0</v>
      </c>
      <c r="F40" s="6">
        <f t="shared" si="2"/>
        <v>223706.22672976853</v>
      </c>
    </row>
    <row r="41" spans="1:6" ht="12.75">
      <c r="A41" s="36" t="s">
        <v>57</v>
      </c>
      <c r="B41" s="6">
        <v>1071283.4541408212</v>
      </c>
      <c r="C41" s="6">
        <v>567926.9660750782</v>
      </c>
      <c r="D41" s="6">
        <v>0</v>
      </c>
      <c r="E41" s="6">
        <v>0</v>
      </c>
      <c r="F41" s="6">
        <f t="shared" si="2"/>
        <v>1639210.4202158996</v>
      </c>
    </row>
    <row r="42" spans="1:6" ht="12.75">
      <c r="A42" s="36" t="s">
        <v>58</v>
      </c>
      <c r="B42" s="6">
        <v>817340.0630738675</v>
      </c>
      <c r="C42" s="6">
        <v>829846.6229603491</v>
      </c>
      <c r="D42" s="6">
        <v>0</v>
      </c>
      <c r="E42" s="6">
        <v>0</v>
      </c>
      <c r="F42" s="6">
        <f t="shared" si="2"/>
        <v>1647186.6860342165</v>
      </c>
    </row>
    <row r="43" spans="1:6" ht="12.75">
      <c r="A43" s="36" t="s">
        <v>59</v>
      </c>
      <c r="B43" s="6">
        <v>917482.6806645733</v>
      </c>
      <c r="C43" s="6">
        <v>973503.1735543776</v>
      </c>
      <c r="D43" s="6">
        <v>0</v>
      </c>
      <c r="E43" s="6">
        <v>0</v>
      </c>
      <c r="F43" s="6">
        <f t="shared" si="2"/>
        <v>1890985.854218951</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7208.897189481538</v>
      </c>
      <c r="C46" s="6">
        <v>17693.300055110893</v>
      </c>
      <c r="D46" s="6">
        <v>0</v>
      </c>
      <c r="E46" s="6">
        <v>0</v>
      </c>
      <c r="F46" s="6">
        <f t="shared" si="2"/>
        <v>24902.19724459243</v>
      </c>
    </row>
    <row r="47" spans="1:6" ht="12.75">
      <c r="A47" s="36" t="s">
        <v>63</v>
      </c>
      <c r="B47" s="6">
        <v>77176.48945171712</v>
      </c>
      <c r="C47" s="6">
        <v>25515.246339870904</v>
      </c>
      <c r="D47" s="6">
        <v>0</v>
      </c>
      <c r="E47" s="6">
        <v>0</v>
      </c>
      <c r="F47" s="6">
        <f t="shared" si="2"/>
        <v>102691.73579158803</v>
      </c>
    </row>
    <row r="48" spans="1:6" ht="12.75">
      <c r="A48" s="36" t="s">
        <v>64</v>
      </c>
      <c r="B48" s="6">
        <v>199548.85717951317</v>
      </c>
      <c r="C48" s="6">
        <v>42715.77669232832</v>
      </c>
      <c r="D48" s="6">
        <v>0</v>
      </c>
      <c r="E48" s="6">
        <v>0</v>
      </c>
      <c r="F48" s="6">
        <f t="shared" si="2"/>
        <v>242264.63387184148</v>
      </c>
    </row>
    <row r="49" spans="1:6" ht="12.75">
      <c r="A49" s="36" t="s">
        <v>65</v>
      </c>
      <c r="B49" s="6">
        <v>47016.132574718606</v>
      </c>
      <c r="C49" s="6">
        <v>77310.47439291056</v>
      </c>
      <c r="D49" s="6">
        <v>0</v>
      </c>
      <c r="E49" s="6">
        <v>0</v>
      </c>
      <c r="F49" s="6">
        <f t="shared" si="2"/>
        <v>124326.60696762917</v>
      </c>
    </row>
    <row r="50" spans="1:6" ht="12.75">
      <c r="A50" s="36" t="s">
        <v>66</v>
      </c>
      <c r="B50" s="6">
        <v>403886.94960181974</v>
      </c>
      <c r="C50" s="6">
        <v>240366.94763797987</v>
      </c>
      <c r="D50" s="6">
        <v>0</v>
      </c>
      <c r="E50" s="6">
        <v>0</v>
      </c>
      <c r="F50" s="6">
        <f t="shared" si="2"/>
        <v>644253.8972397996</v>
      </c>
    </row>
    <row r="51" spans="1:6" ht="12.75">
      <c r="A51" s="36" t="s">
        <v>67</v>
      </c>
      <c r="B51" s="6">
        <v>115325.7267322395</v>
      </c>
      <c r="C51" s="6">
        <v>124000.35188783029</v>
      </c>
      <c r="D51" s="6">
        <v>0</v>
      </c>
      <c r="E51" s="6">
        <v>0</v>
      </c>
      <c r="F51" s="6">
        <f t="shared" si="2"/>
        <v>239326.07862006978</v>
      </c>
    </row>
    <row r="52" spans="1:6" ht="12.75">
      <c r="A52" s="36" t="s">
        <v>68</v>
      </c>
      <c r="B52" s="6">
        <v>22346.941188687622</v>
      </c>
      <c r="C52" s="6">
        <v>12675.717639062532</v>
      </c>
      <c r="D52" s="6">
        <v>0</v>
      </c>
      <c r="E52" s="6">
        <v>0</v>
      </c>
      <c r="F52" s="6">
        <f t="shared" si="2"/>
        <v>35022.65882775016</v>
      </c>
    </row>
    <row r="53" spans="1:6" ht="12.75">
      <c r="A53" s="36" t="s">
        <v>69</v>
      </c>
      <c r="B53" s="6">
        <v>125037.66707150817</v>
      </c>
      <c r="C53" s="6">
        <v>72400.0673965122</v>
      </c>
      <c r="D53" s="6">
        <v>0</v>
      </c>
      <c r="E53" s="6">
        <v>0</v>
      </c>
      <c r="F53" s="6">
        <f t="shared" si="2"/>
        <v>197437.73446802038</v>
      </c>
    </row>
    <row r="54" spans="1:6" ht="12.75">
      <c r="A54" s="36" t="s">
        <v>70</v>
      </c>
      <c r="B54" s="6">
        <v>1903767.8008430866</v>
      </c>
      <c r="C54" s="6">
        <v>4335018.672027198</v>
      </c>
      <c r="D54" s="6">
        <v>0</v>
      </c>
      <c r="E54" s="6">
        <v>0</v>
      </c>
      <c r="F54" s="6">
        <f>SUM(B54:E54)</f>
        <v>6238786.472870285</v>
      </c>
    </row>
    <row r="55" spans="1:6" ht="12.75">
      <c r="A55" s="36" t="s">
        <v>71</v>
      </c>
      <c r="B55" s="6">
        <v>5068.758779878833</v>
      </c>
      <c r="C55" s="6">
        <v>1232.7551923890098</v>
      </c>
      <c r="D55" s="6">
        <v>0</v>
      </c>
      <c r="E55" s="6">
        <v>0</v>
      </c>
      <c r="F55" s="6">
        <f>SUM(B55:E55)</f>
        <v>6301.513972267842</v>
      </c>
    </row>
    <row r="56" spans="1:6" ht="12.75">
      <c r="A56" s="36" t="s">
        <v>72</v>
      </c>
      <c r="B56" s="6">
        <v>0</v>
      </c>
      <c r="C56" s="6">
        <v>0</v>
      </c>
      <c r="D56" s="6">
        <v>0</v>
      </c>
      <c r="E56" s="6">
        <v>0</v>
      </c>
      <c r="F56" s="6">
        <f>SUM(B56:E56)</f>
        <v>0</v>
      </c>
    </row>
    <row r="57" spans="1:6" ht="12.75">
      <c r="A57" s="36" t="s">
        <v>73</v>
      </c>
      <c r="B57" s="6">
        <v>58341.366978135324</v>
      </c>
      <c r="C57" s="6">
        <v>52762.11456137355</v>
      </c>
      <c r="D57" s="6">
        <v>0</v>
      </c>
      <c r="E57" s="6">
        <v>0</v>
      </c>
      <c r="F57" s="6">
        <f>SUM(B57:E57)</f>
        <v>111103.48153950888</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12283714.91354683</v>
      </c>
      <c r="C60" s="6">
        <f>SUM(C6:C58)</f>
        <v>16133131.396453168</v>
      </c>
      <c r="D60" s="6">
        <f>SUM(D6:D58)</f>
        <v>0</v>
      </c>
      <c r="E60" s="6">
        <f>SUM(E6:E58)</f>
        <v>0</v>
      </c>
      <c r="F60" s="6">
        <f>SUM(F6:F58)</f>
        <v>28416846.310000002</v>
      </c>
    </row>
  </sheetData>
  <mergeCells count="1">
    <mergeCell ref="B1:F1"/>
  </mergeCells>
  <printOptions horizontalCentered="1" verticalCentered="1"/>
  <pageMargins left="0.5" right="0.5" top="0" bottom="0" header="0.5" footer="0.5"/>
  <pageSetup fitToHeight="1" fitToWidth="1" orientation="portrait" scale="76"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9.37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50390625" style="8" bestFit="1" customWidth="1"/>
    <col min="10" max="16384" width="10.625" style="7" customWidth="1"/>
  </cols>
  <sheetData>
    <row r="1" spans="1:6" ht="12.75">
      <c r="A1"/>
      <c r="B1" s="122" t="s">
        <v>193</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78871.31791023097</v>
      </c>
      <c r="C6" s="6">
        <v>860082.2219706974</v>
      </c>
      <c r="D6" s="6">
        <v>144923.13472289388</v>
      </c>
      <c r="E6" s="6">
        <v>0</v>
      </c>
      <c r="F6" s="6">
        <f aca="true" t="shared" si="0" ref="F6:F53">SUM(B6:E6)</f>
        <v>1083876.6746038222</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3635692</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1016861</v>
      </c>
    </row>
    <row r="14" spans="1:9" ht="12.75">
      <c r="A14" s="36" t="s">
        <v>19</v>
      </c>
      <c r="B14" s="6">
        <v>0</v>
      </c>
      <c r="C14" s="6">
        <v>0</v>
      </c>
      <c r="D14" s="6">
        <v>0</v>
      </c>
      <c r="E14" s="6">
        <v>0</v>
      </c>
      <c r="F14" s="6">
        <f t="shared" si="0"/>
        <v>0</v>
      </c>
      <c r="H14" s="7" t="s">
        <v>20</v>
      </c>
      <c r="I14" s="8">
        <v>353452</v>
      </c>
    </row>
    <row r="15" spans="1:9" ht="12.75">
      <c r="A15" s="36" t="s">
        <v>21</v>
      </c>
      <c r="B15" s="6">
        <v>21821.984347419653</v>
      </c>
      <c r="C15" s="6">
        <v>134693.69676213275</v>
      </c>
      <c r="D15" s="6">
        <v>4360469.549610507</v>
      </c>
      <c r="E15" s="6">
        <v>0</v>
      </c>
      <c r="F15" s="6">
        <f t="shared" si="0"/>
        <v>4516985.230720059</v>
      </c>
      <c r="H15" s="7" t="s">
        <v>22</v>
      </c>
      <c r="I15" s="8">
        <v>340552.68</v>
      </c>
    </row>
    <row r="16" spans="1:6" ht="12.75">
      <c r="A16" s="36" t="s">
        <v>23</v>
      </c>
      <c r="B16" s="6">
        <v>2219.8365224283702</v>
      </c>
      <c r="C16" s="6">
        <v>0</v>
      </c>
      <c r="D16" s="6">
        <v>121995.88925416919</v>
      </c>
      <c r="E16" s="6">
        <v>0</v>
      </c>
      <c r="F16" s="6">
        <f t="shared" si="0"/>
        <v>124215.72577659757</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732116</v>
      </c>
    </row>
    <row r="19" spans="1:9" ht="12.75">
      <c r="A19" s="36" t="s">
        <v>28</v>
      </c>
      <c r="B19" s="6">
        <v>0</v>
      </c>
      <c r="C19" s="6">
        <v>0</v>
      </c>
      <c r="D19" s="6">
        <v>0</v>
      </c>
      <c r="E19" s="6">
        <v>0</v>
      </c>
      <c r="F19" s="6">
        <f t="shared" si="0"/>
        <v>0</v>
      </c>
      <c r="H19" s="7" t="s">
        <v>29</v>
      </c>
      <c r="I19" s="8">
        <v>-700749</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-1274180</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652628</v>
      </c>
    </row>
    <row r="24" spans="1:6" ht="12.75">
      <c r="A24" s="36" t="s">
        <v>38</v>
      </c>
      <c r="B24" s="6">
        <v>1312.518350666245</v>
      </c>
      <c r="C24" s="6">
        <v>123412.24206436706</v>
      </c>
      <c r="D24" s="6">
        <v>4349.460237875723</v>
      </c>
      <c r="E24" s="6">
        <v>0</v>
      </c>
      <c r="F24" s="6">
        <f t="shared" si="0"/>
        <v>129074.22065290903</v>
      </c>
    </row>
    <row r="25" spans="1:9" ht="12.75">
      <c r="A25" s="36" t="s">
        <v>39</v>
      </c>
      <c r="B25" s="6">
        <v>0</v>
      </c>
      <c r="C25" s="6">
        <v>0</v>
      </c>
      <c r="D25" s="6">
        <v>0</v>
      </c>
      <c r="E25" s="6">
        <v>0</v>
      </c>
      <c r="F25" s="6">
        <f t="shared" si="0"/>
        <v>0</v>
      </c>
      <c r="H25" s="7" t="s">
        <v>40</v>
      </c>
      <c r="I25" s="8">
        <f>SUM(I10:I15)-SUM(I18:I23)</f>
        <v>5936742.68</v>
      </c>
    </row>
    <row r="26" spans="1:9" ht="12.75">
      <c r="A26" s="36" t="s">
        <v>41</v>
      </c>
      <c r="B26" s="6">
        <v>0</v>
      </c>
      <c r="C26" s="6">
        <v>0</v>
      </c>
      <c r="D26" s="6">
        <v>0</v>
      </c>
      <c r="E26" s="6">
        <v>0</v>
      </c>
      <c r="F26" s="6">
        <f t="shared" si="0"/>
        <v>0</v>
      </c>
      <c r="H26" s="7" t="s">
        <v>42</v>
      </c>
      <c r="I26" s="8">
        <f>+F60</f>
        <v>5936742.680000001</v>
      </c>
    </row>
    <row r="27" spans="1:9" ht="12.75">
      <c r="A27" s="36" t="s">
        <v>43</v>
      </c>
      <c r="B27" s="6">
        <v>0</v>
      </c>
      <c r="C27" s="6">
        <v>0</v>
      </c>
      <c r="D27" s="6">
        <v>0</v>
      </c>
      <c r="E27" s="6">
        <v>0</v>
      </c>
      <c r="F27" s="6">
        <f t="shared" si="0"/>
        <v>0</v>
      </c>
      <c r="I27" s="8" t="s">
        <v>0</v>
      </c>
    </row>
    <row r="28" spans="1:6" ht="12.75">
      <c r="A28" s="36" t="s">
        <v>44</v>
      </c>
      <c r="B28" s="6">
        <v>0</v>
      </c>
      <c r="C28" s="6">
        <v>0</v>
      </c>
      <c r="D28" s="6">
        <v>0</v>
      </c>
      <c r="E28" s="6">
        <v>0</v>
      </c>
      <c r="F28" s="6">
        <f t="shared" si="0"/>
        <v>0</v>
      </c>
    </row>
    <row r="29" spans="1:6" ht="12.75">
      <c r="A29" s="36" t="s">
        <v>45</v>
      </c>
      <c r="B29" s="6">
        <v>0</v>
      </c>
      <c r="C29" s="6">
        <v>0</v>
      </c>
      <c r="D29" s="6">
        <v>0</v>
      </c>
      <c r="E29" s="6">
        <v>0</v>
      </c>
      <c r="F29" s="6">
        <f t="shared" si="0"/>
        <v>0</v>
      </c>
    </row>
    <row r="30" spans="1:6" ht="12.75">
      <c r="A30" s="36" t="s">
        <v>46</v>
      </c>
      <c r="B30" s="6">
        <v>19452.223627399184</v>
      </c>
      <c r="C30" s="6">
        <v>41678.84756157191</v>
      </c>
      <c r="D30" s="6">
        <v>21459.75705764134</v>
      </c>
      <c r="E30" s="6">
        <v>0</v>
      </c>
      <c r="F30" s="6">
        <f t="shared" si="0"/>
        <v>82590.82824661244</v>
      </c>
    </row>
    <row r="31" spans="1:6" ht="12.75">
      <c r="A31" s="36" t="s">
        <v>47</v>
      </c>
      <c r="B31" s="6">
        <v>0</v>
      </c>
      <c r="C31" s="6">
        <v>0</v>
      </c>
      <c r="D31" s="6">
        <v>0</v>
      </c>
      <c r="E31" s="6">
        <v>0</v>
      </c>
      <c r="F31" s="6">
        <f t="shared" si="0"/>
        <v>0</v>
      </c>
    </row>
    <row r="32" spans="1:6" ht="12.75">
      <c r="A32" s="36" t="s">
        <v>48</v>
      </c>
      <c r="B32" s="6">
        <v>0</v>
      </c>
      <c r="C32" s="6">
        <v>0</v>
      </c>
      <c r="D32" s="6">
        <v>0</v>
      </c>
      <c r="E32" s="6">
        <v>0</v>
      </c>
      <c r="F32" s="6">
        <f t="shared" si="0"/>
        <v>0</v>
      </c>
    </row>
    <row r="33" spans="1:6" ht="12.75">
      <c r="A33" s="36" t="s">
        <v>49</v>
      </c>
      <c r="B33" s="6">
        <v>0</v>
      </c>
      <c r="C33" s="6">
        <v>0</v>
      </c>
      <c r="D33" s="6">
        <v>0</v>
      </c>
      <c r="E33" s="6">
        <v>0</v>
      </c>
      <c r="F33" s="6">
        <f t="shared" si="0"/>
        <v>0</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0</v>
      </c>
      <c r="E37" s="6">
        <v>0</v>
      </c>
      <c r="F37" s="6">
        <f t="shared" si="0"/>
        <v>0</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0</v>
      </c>
      <c r="C42" s="6">
        <v>0</v>
      </c>
      <c r="D42" s="6">
        <v>0</v>
      </c>
      <c r="E42" s="6">
        <v>0</v>
      </c>
      <c r="F42" s="6">
        <f t="shared" si="0"/>
        <v>0</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0</v>
      </c>
      <c r="E48" s="6">
        <v>0</v>
      </c>
      <c r="F48" s="6">
        <f t="shared" si="0"/>
        <v>0</v>
      </c>
    </row>
    <row r="49" spans="1:6" ht="12.75">
      <c r="A49" s="36" t="s">
        <v>65</v>
      </c>
      <c r="B49" s="6">
        <v>0</v>
      </c>
      <c r="C49" s="6">
        <v>0</v>
      </c>
      <c r="D49" s="6">
        <v>0</v>
      </c>
      <c r="E49" s="6">
        <v>0</v>
      </c>
      <c r="F49" s="6">
        <f t="shared" si="0"/>
        <v>0</v>
      </c>
    </row>
    <row r="50" spans="1:6" ht="12.75">
      <c r="A50" s="36" t="s">
        <v>66</v>
      </c>
      <c r="B50" s="6">
        <v>0</v>
      </c>
      <c r="C50" s="6">
        <v>0</v>
      </c>
      <c r="D50" s="6">
        <v>0</v>
      </c>
      <c r="E50" s="6">
        <v>0</v>
      </c>
      <c r="F50" s="6">
        <f t="shared" si="0"/>
        <v>0</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123677.88075814443</v>
      </c>
      <c r="C60" s="6">
        <f>SUM(C6:C58)</f>
        <v>1159867.0083587691</v>
      </c>
      <c r="D60" s="6">
        <f>SUM(D6:D58)</f>
        <v>4653197.790883088</v>
      </c>
      <c r="E60" s="6">
        <f>SUM(E6:E58)</f>
        <v>0</v>
      </c>
      <c r="F60" s="6">
        <f>SUM(F6:F58)</f>
        <v>5936742.680000001</v>
      </c>
    </row>
  </sheetData>
  <mergeCells count="1">
    <mergeCell ref="B1:F1"/>
  </mergeCells>
  <printOptions horizontalCentered="1" verticalCentered="1"/>
  <pageMargins left="0.5" right="0.5" top="0" bottom="0" header="0.5" footer="0.5"/>
  <pageSetup fitToHeight="1" fitToWidth="1" horizontalDpi="600" verticalDpi="600"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3" width="12.125" style="7" bestFit="1" customWidth="1"/>
    <col min="4" max="4" width="9.00390625" style="7"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302</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613.0048405187055</v>
      </c>
      <c r="E6" s="6">
        <v>0</v>
      </c>
      <c r="F6" s="6">
        <f aca="true" t="shared" si="0" ref="F6:F53">SUM(B6:E6)</f>
        <v>613.0048405187055</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12.874091965659405</v>
      </c>
      <c r="E9" s="6">
        <v>0</v>
      </c>
      <c r="F9" s="6">
        <f t="shared" si="0"/>
        <v>12.874091965659405</v>
      </c>
      <c r="H9" s="7" t="s">
        <v>0</v>
      </c>
      <c r="I9" s="8" t="s">
        <v>0</v>
      </c>
    </row>
    <row r="10" spans="1:9" ht="12.75">
      <c r="A10" s="36" t="s">
        <v>12</v>
      </c>
      <c r="B10" s="6">
        <v>0</v>
      </c>
      <c r="C10" s="6">
        <v>0</v>
      </c>
      <c r="D10" s="6">
        <v>6123.11620182093</v>
      </c>
      <c r="E10" s="6">
        <v>0</v>
      </c>
      <c r="F10" s="6">
        <f t="shared" si="0"/>
        <v>6123.11620182093</v>
      </c>
      <c r="H10" s="7" t="s">
        <v>13</v>
      </c>
      <c r="I10" s="8">
        <v>0</v>
      </c>
    </row>
    <row r="11" spans="1:6" ht="12.75">
      <c r="A11" s="36" t="s">
        <v>14</v>
      </c>
      <c r="B11" s="6">
        <v>0</v>
      </c>
      <c r="C11" s="6">
        <v>0</v>
      </c>
      <c r="D11" s="6">
        <v>477.3317174959871</v>
      </c>
      <c r="E11" s="6">
        <v>0</v>
      </c>
      <c r="F11" s="6">
        <f t="shared" si="0"/>
        <v>477.3317174959871</v>
      </c>
    </row>
    <row r="12" spans="1:8" ht="12.75">
      <c r="A12" s="36" t="s">
        <v>15</v>
      </c>
      <c r="B12" s="6">
        <v>0</v>
      </c>
      <c r="C12" s="6">
        <v>0</v>
      </c>
      <c r="D12" s="6">
        <v>0</v>
      </c>
      <c r="E12" s="6">
        <v>0</v>
      </c>
      <c r="F12" s="6">
        <f t="shared" si="0"/>
        <v>0</v>
      </c>
      <c r="H12" s="7" t="s">
        <v>16</v>
      </c>
    </row>
    <row r="13" spans="1:9" ht="12.75">
      <c r="A13" s="36" t="s">
        <v>17</v>
      </c>
      <c r="B13" s="6">
        <v>0</v>
      </c>
      <c r="C13" s="6">
        <v>0</v>
      </c>
      <c r="D13" s="6">
        <v>729.8619829762292</v>
      </c>
      <c r="E13" s="6">
        <v>0</v>
      </c>
      <c r="F13" s="6">
        <f t="shared" si="0"/>
        <v>729.8619829762292</v>
      </c>
      <c r="H13" s="7" t="s">
        <v>18</v>
      </c>
      <c r="I13" s="8">
        <v>0</v>
      </c>
    </row>
    <row r="14" spans="1:9" ht="12.75">
      <c r="A14" s="36" t="s">
        <v>19</v>
      </c>
      <c r="B14" s="6">
        <v>0</v>
      </c>
      <c r="C14" s="6">
        <v>0</v>
      </c>
      <c r="D14" s="6">
        <v>10722.137977861104</v>
      </c>
      <c r="E14" s="6">
        <v>0</v>
      </c>
      <c r="F14" s="6">
        <f t="shared" si="0"/>
        <v>10722.137977861104</v>
      </c>
      <c r="H14" s="7" t="s">
        <v>20</v>
      </c>
      <c r="I14" s="8">
        <v>0</v>
      </c>
    </row>
    <row r="15" spans="1:9" ht="12.75">
      <c r="A15" s="36" t="s">
        <v>21</v>
      </c>
      <c r="B15" s="6">
        <v>0</v>
      </c>
      <c r="C15" s="6">
        <v>0</v>
      </c>
      <c r="D15" s="6">
        <v>8394.89827637652</v>
      </c>
      <c r="E15" s="6">
        <v>0</v>
      </c>
      <c r="F15" s="6">
        <f t="shared" si="0"/>
        <v>8394.89827637652</v>
      </c>
      <c r="H15" s="7" t="s">
        <v>22</v>
      </c>
      <c r="I15" s="8">
        <v>148688.83</v>
      </c>
    </row>
    <row r="16" spans="1:6" ht="12.75">
      <c r="A16" s="36" t="s">
        <v>23</v>
      </c>
      <c r="B16" s="6">
        <v>0</v>
      </c>
      <c r="C16" s="6">
        <v>0</v>
      </c>
      <c r="D16" s="6">
        <v>1644.912827304636</v>
      </c>
      <c r="E16" s="6">
        <v>0</v>
      </c>
      <c r="F16" s="6">
        <f t="shared" si="0"/>
        <v>1644.912827304636</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27586.208138108334</v>
      </c>
      <c r="E19" s="6">
        <v>0</v>
      </c>
      <c r="F19" s="6">
        <f t="shared" si="0"/>
        <v>27586.208138108334</v>
      </c>
      <c r="H19" s="7" t="s">
        <v>29</v>
      </c>
      <c r="I19" s="8">
        <v>0</v>
      </c>
    </row>
    <row r="20" spans="1:9" ht="12.75">
      <c r="A20" s="36" t="s">
        <v>30</v>
      </c>
      <c r="B20" s="6">
        <v>0</v>
      </c>
      <c r="C20" s="6">
        <v>0</v>
      </c>
      <c r="D20" s="6">
        <v>20852.06772530188</v>
      </c>
      <c r="E20" s="6">
        <v>0</v>
      </c>
      <c r="F20" s="6">
        <f t="shared" si="0"/>
        <v>20852.06772530188</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4.951573832945925</v>
      </c>
      <c r="E22" s="6">
        <v>0</v>
      </c>
      <c r="F22" s="6">
        <f t="shared" si="0"/>
        <v>4.951573832945925</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0</v>
      </c>
      <c r="C24" s="6">
        <v>0</v>
      </c>
      <c r="D24" s="6">
        <v>1003.1888585548443</v>
      </c>
      <c r="E24" s="6">
        <v>0</v>
      </c>
      <c r="F24" s="6">
        <f t="shared" si="0"/>
        <v>1003.1888585548443</v>
      </c>
    </row>
    <row r="25" spans="1:9" ht="12.75">
      <c r="A25" s="36" t="s">
        <v>39</v>
      </c>
      <c r="B25" s="6">
        <v>0</v>
      </c>
      <c r="C25" s="6">
        <v>0</v>
      </c>
      <c r="D25" s="6">
        <v>8.912832899302664</v>
      </c>
      <c r="E25" s="6">
        <v>0</v>
      </c>
      <c r="F25" s="6">
        <f t="shared" si="0"/>
        <v>8.912832899302664</v>
      </c>
      <c r="H25" s="7" t="s">
        <v>40</v>
      </c>
      <c r="I25" s="8">
        <f>SUM(I10:I15)-SUM(I18:I23)</f>
        <v>148688.83</v>
      </c>
    </row>
    <row r="26" spans="1:9" ht="12.75">
      <c r="A26" s="36" t="s">
        <v>41</v>
      </c>
      <c r="B26" s="6">
        <v>0</v>
      </c>
      <c r="C26" s="6">
        <v>0</v>
      </c>
      <c r="D26" s="6">
        <v>12441.32441265993</v>
      </c>
      <c r="E26" s="6">
        <v>0</v>
      </c>
      <c r="F26" s="6">
        <f t="shared" si="0"/>
        <v>12441.32441265993</v>
      </c>
      <c r="H26" s="7" t="s">
        <v>42</v>
      </c>
      <c r="I26" s="8">
        <f>+F60</f>
        <v>148688.83000000005</v>
      </c>
    </row>
    <row r="27" spans="1:6" ht="12.75">
      <c r="A27" s="36" t="s">
        <v>43</v>
      </c>
      <c r="B27" s="6">
        <v>0</v>
      </c>
      <c r="C27" s="6">
        <v>0</v>
      </c>
      <c r="D27" s="6">
        <v>1406.2469685566427</v>
      </c>
      <c r="E27" s="6">
        <v>0</v>
      </c>
      <c r="F27" s="6">
        <f t="shared" si="0"/>
        <v>1406.2469685566427</v>
      </c>
    </row>
    <row r="28" spans="1:6" ht="12.75">
      <c r="A28" s="36" t="s">
        <v>44</v>
      </c>
      <c r="B28" s="6">
        <v>0</v>
      </c>
      <c r="C28" s="6">
        <v>0</v>
      </c>
      <c r="D28" s="6">
        <v>423.8547201001711</v>
      </c>
      <c r="E28" s="6">
        <v>0</v>
      </c>
      <c r="F28" s="6">
        <f t="shared" si="0"/>
        <v>423.8547201001711</v>
      </c>
    </row>
    <row r="29" spans="1:6" ht="12.75">
      <c r="A29" s="36" t="s">
        <v>45</v>
      </c>
      <c r="B29" s="6">
        <v>0</v>
      </c>
      <c r="C29" s="6">
        <v>0</v>
      </c>
      <c r="D29" s="6">
        <v>1348.80871209447</v>
      </c>
      <c r="E29" s="6">
        <v>0</v>
      </c>
      <c r="F29" s="6">
        <f t="shared" si="0"/>
        <v>1348.80871209447</v>
      </c>
    </row>
    <row r="30" spans="1:6" ht="12.75">
      <c r="A30" s="36" t="s">
        <v>46</v>
      </c>
      <c r="B30" s="6">
        <v>0</v>
      </c>
      <c r="C30" s="6">
        <v>0</v>
      </c>
      <c r="D30" s="6">
        <v>282.2397084779177</v>
      </c>
      <c r="E30" s="6">
        <v>0</v>
      </c>
      <c r="F30" s="6">
        <f t="shared" si="0"/>
        <v>282.2397084779177</v>
      </c>
    </row>
    <row r="31" spans="1:6" ht="12.75">
      <c r="A31" s="36" t="s">
        <v>47</v>
      </c>
      <c r="B31" s="6">
        <v>0</v>
      </c>
      <c r="C31" s="6">
        <v>0</v>
      </c>
      <c r="D31" s="6">
        <v>215.8886191164423</v>
      </c>
      <c r="E31" s="6">
        <v>0</v>
      </c>
      <c r="F31" s="6">
        <f t="shared" si="0"/>
        <v>215.8886191164423</v>
      </c>
    </row>
    <row r="32" spans="1:6" ht="12.75">
      <c r="A32" s="36" t="s">
        <v>48</v>
      </c>
      <c r="B32" s="6">
        <v>0</v>
      </c>
      <c r="C32" s="6">
        <v>0</v>
      </c>
      <c r="D32" s="6">
        <v>7.9225181327134795</v>
      </c>
      <c r="E32" s="6">
        <v>0</v>
      </c>
      <c r="F32" s="6">
        <f t="shared" si="0"/>
        <v>7.9225181327134795</v>
      </c>
    </row>
    <row r="33" spans="1:6" ht="12.75">
      <c r="A33" s="36" t="s">
        <v>49</v>
      </c>
      <c r="B33" s="6">
        <v>0</v>
      </c>
      <c r="C33" s="6">
        <v>0</v>
      </c>
      <c r="D33" s="6">
        <v>4.951573832945925</v>
      </c>
      <c r="E33" s="6">
        <v>0</v>
      </c>
      <c r="F33" s="6">
        <f t="shared" si="0"/>
        <v>4.951573832945925</v>
      </c>
    </row>
    <row r="34" spans="1:6" ht="12.75">
      <c r="A34" s="36" t="s">
        <v>50</v>
      </c>
      <c r="B34" s="6">
        <v>0</v>
      </c>
      <c r="C34" s="6">
        <v>0</v>
      </c>
      <c r="D34" s="6">
        <v>331.7554468073769</v>
      </c>
      <c r="E34" s="6">
        <v>0</v>
      </c>
      <c r="F34" s="6">
        <f t="shared" si="0"/>
        <v>331.7554468073769</v>
      </c>
    </row>
    <row r="35" spans="1:8" ht="12.75">
      <c r="A35" s="36" t="s">
        <v>51</v>
      </c>
      <c r="B35" s="6">
        <v>0</v>
      </c>
      <c r="C35" s="6">
        <v>0</v>
      </c>
      <c r="D35" s="6">
        <v>6795.539928334986</v>
      </c>
      <c r="E35" s="6">
        <v>0</v>
      </c>
      <c r="F35" s="6">
        <f t="shared" si="0"/>
        <v>6795.539928334986</v>
      </c>
      <c r="H35" s="7" t="s">
        <v>299</v>
      </c>
    </row>
    <row r="36" spans="1:8" ht="12.75">
      <c r="A36" s="36" t="s">
        <v>52</v>
      </c>
      <c r="B36" s="6">
        <v>0</v>
      </c>
      <c r="C36" s="6">
        <v>0</v>
      </c>
      <c r="D36" s="6">
        <v>479.3123470291655</v>
      </c>
      <c r="E36" s="6">
        <v>0</v>
      </c>
      <c r="F36" s="6">
        <f t="shared" si="0"/>
        <v>479.3123470291655</v>
      </c>
      <c r="H36" s="7" t="s">
        <v>300</v>
      </c>
    </row>
    <row r="37" spans="1:8" ht="12.75">
      <c r="A37" s="36" t="s">
        <v>53</v>
      </c>
      <c r="B37" s="6">
        <v>0</v>
      </c>
      <c r="C37" s="6">
        <v>0</v>
      </c>
      <c r="D37" s="6">
        <v>34.66101683062147</v>
      </c>
      <c r="E37" s="6">
        <v>0</v>
      </c>
      <c r="F37" s="6">
        <f t="shared" si="0"/>
        <v>34.66101683062147</v>
      </c>
      <c r="H37" s="7" t="s">
        <v>301</v>
      </c>
    </row>
    <row r="38" spans="1:6" ht="12.75">
      <c r="A38" s="36" t="s">
        <v>54</v>
      </c>
      <c r="B38" s="6">
        <v>0</v>
      </c>
      <c r="C38" s="6">
        <v>0</v>
      </c>
      <c r="D38" s="6">
        <v>0</v>
      </c>
      <c r="E38" s="6">
        <v>0</v>
      </c>
      <c r="F38" s="6">
        <f t="shared" si="0"/>
        <v>0</v>
      </c>
    </row>
    <row r="39" spans="1:6" ht="12.75">
      <c r="A39" s="36" t="s">
        <v>55</v>
      </c>
      <c r="B39" s="6">
        <v>0</v>
      </c>
      <c r="C39" s="6">
        <v>0</v>
      </c>
      <c r="D39" s="6">
        <v>140.62469685566424</v>
      </c>
      <c r="E39" s="6">
        <v>0</v>
      </c>
      <c r="F39" s="6">
        <f t="shared" si="0"/>
        <v>140.62469685566424</v>
      </c>
    </row>
    <row r="40" spans="1:6" ht="12.75">
      <c r="A40" s="36" t="s">
        <v>56</v>
      </c>
      <c r="B40" s="6">
        <v>0</v>
      </c>
      <c r="C40" s="6">
        <v>0</v>
      </c>
      <c r="D40" s="6">
        <v>6.932203366124294</v>
      </c>
      <c r="E40" s="6">
        <v>0</v>
      </c>
      <c r="F40" s="6">
        <f t="shared" si="0"/>
        <v>6.932203366124294</v>
      </c>
    </row>
    <row r="41" spans="1:6" ht="12.75">
      <c r="A41" s="36" t="s">
        <v>57</v>
      </c>
      <c r="B41" s="6">
        <v>0</v>
      </c>
      <c r="C41" s="6">
        <v>0</v>
      </c>
      <c r="D41" s="6">
        <v>2676.820814090567</v>
      </c>
      <c r="E41" s="6">
        <v>0</v>
      </c>
      <c r="F41" s="6">
        <f t="shared" si="0"/>
        <v>2676.820814090567</v>
      </c>
    </row>
    <row r="42" spans="1:6" ht="12.75">
      <c r="A42" s="36" t="s">
        <v>58</v>
      </c>
      <c r="B42" s="6">
        <v>0</v>
      </c>
      <c r="C42" s="6">
        <v>0</v>
      </c>
      <c r="D42" s="6">
        <v>2619.3825576283944</v>
      </c>
      <c r="E42" s="6">
        <v>0</v>
      </c>
      <c r="F42" s="6">
        <f t="shared" si="0"/>
        <v>2619.3825576283944</v>
      </c>
    </row>
    <row r="43" spans="1:6" ht="12.75">
      <c r="A43" s="36" t="s">
        <v>59</v>
      </c>
      <c r="B43" s="6">
        <v>0</v>
      </c>
      <c r="C43" s="6">
        <v>0</v>
      </c>
      <c r="D43" s="6">
        <v>498.12832759436003</v>
      </c>
      <c r="E43" s="6">
        <v>0</v>
      </c>
      <c r="F43" s="6">
        <f t="shared" si="0"/>
        <v>498.12832759436003</v>
      </c>
    </row>
    <row r="44" spans="1:6" ht="12.75">
      <c r="A44" s="36" t="s">
        <v>60</v>
      </c>
      <c r="B44" s="6">
        <v>0</v>
      </c>
      <c r="C44" s="6">
        <v>0</v>
      </c>
      <c r="D44" s="6">
        <v>4012.755434219377</v>
      </c>
      <c r="E44" s="6">
        <v>0</v>
      </c>
      <c r="F44" s="6">
        <f t="shared" si="0"/>
        <v>4012.755434219377</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4784.2106373923525</v>
      </c>
      <c r="E47" s="6">
        <v>0</v>
      </c>
      <c r="F47" s="6">
        <f t="shared" si="0"/>
        <v>4784.2106373923525</v>
      </c>
    </row>
    <row r="48" spans="1:6" ht="12.75">
      <c r="A48" s="36" t="s">
        <v>64</v>
      </c>
      <c r="B48" s="6">
        <v>0</v>
      </c>
      <c r="C48" s="6">
        <v>0</v>
      </c>
      <c r="D48" s="6">
        <v>0</v>
      </c>
      <c r="E48" s="6">
        <v>0</v>
      </c>
      <c r="F48" s="6">
        <f t="shared" si="0"/>
        <v>0</v>
      </c>
    </row>
    <row r="49" spans="1:6" ht="12.75">
      <c r="A49" s="36" t="s">
        <v>65</v>
      </c>
      <c r="B49" s="6">
        <v>0</v>
      </c>
      <c r="C49" s="6">
        <v>0</v>
      </c>
      <c r="D49" s="6">
        <v>11645.111340322224</v>
      </c>
      <c r="E49" s="6">
        <v>0</v>
      </c>
      <c r="F49" s="6">
        <f t="shared" si="0"/>
        <v>11645.111340322224</v>
      </c>
    </row>
    <row r="50" spans="1:6" ht="12.75">
      <c r="A50" s="36" t="s">
        <v>66</v>
      </c>
      <c r="B50" s="6">
        <v>0</v>
      </c>
      <c r="C50" s="6">
        <v>0</v>
      </c>
      <c r="D50" s="6">
        <v>8603.854692126839</v>
      </c>
      <c r="E50" s="6">
        <v>0</v>
      </c>
      <c r="F50" s="6">
        <f t="shared" si="0"/>
        <v>8603.854692126839</v>
      </c>
    </row>
    <row r="51" spans="1:6" ht="12.75">
      <c r="A51" s="36" t="s">
        <v>67</v>
      </c>
      <c r="B51" s="6">
        <v>0</v>
      </c>
      <c r="C51" s="6">
        <v>0</v>
      </c>
      <c r="D51" s="6">
        <v>0</v>
      </c>
      <c r="E51" s="6">
        <v>0</v>
      </c>
      <c r="F51" s="6">
        <f t="shared" si="0"/>
        <v>0</v>
      </c>
    </row>
    <row r="52" spans="1:6" ht="12.75">
      <c r="A52" s="36" t="s">
        <v>68</v>
      </c>
      <c r="B52" s="6">
        <v>0</v>
      </c>
      <c r="C52" s="6">
        <v>0</v>
      </c>
      <c r="D52" s="6">
        <v>45.55447926310251</v>
      </c>
      <c r="E52" s="6">
        <v>0</v>
      </c>
      <c r="F52" s="6">
        <f t="shared" si="0"/>
        <v>45.55447926310251</v>
      </c>
    </row>
    <row r="53" spans="1:6" ht="12.75">
      <c r="A53" s="36" t="s">
        <v>69</v>
      </c>
      <c r="B53" s="6">
        <v>0</v>
      </c>
      <c r="C53" s="6">
        <v>0</v>
      </c>
      <c r="D53" s="6">
        <v>1388.4213027580374</v>
      </c>
      <c r="E53" s="6">
        <v>0</v>
      </c>
      <c r="F53" s="6">
        <f t="shared" si="0"/>
        <v>1388.4213027580374</v>
      </c>
    </row>
    <row r="54" spans="1:6" ht="12.75">
      <c r="A54" s="36" t="s">
        <v>70</v>
      </c>
      <c r="B54" s="6">
        <v>0</v>
      </c>
      <c r="C54" s="6">
        <v>0</v>
      </c>
      <c r="D54" s="6">
        <v>9252.510864242755</v>
      </c>
      <c r="E54" s="6">
        <v>0</v>
      </c>
      <c r="F54" s="6">
        <f>SUM(B54:E54)</f>
        <v>9252.510864242755</v>
      </c>
    </row>
    <row r="55" spans="1:6" ht="12.75">
      <c r="A55" s="36" t="s">
        <v>71</v>
      </c>
      <c r="B55" s="6">
        <v>0</v>
      </c>
      <c r="C55" s="6">
        <v>0</v>
      </c>
      <c r="D55" s="6">
        <v>2.9709442997675546</v>
      </c>
      <c r="E55" s="6">
        <v>0</v>
      </c>
      <c r="F55" s="6">
        <f>SUM(B55:E55)</f>
        <v>2.9709442997675546</v>
      </c>
    </row>
    <row r="56" spans="1:6" ht="12.75">
      <c r="A56" s="36" t="s">
        <v>72</v>
      </c>
      <c r="B56" s="6">
        <v>0</v>
      </c>
      <c r="C56" s="6">
        <v>0</v>
      </c>
      <c r="D56" s="6">
        <v>1063.5980593167847</v>
      </c>
      <c r="E56" s="6">
        <v>0</v>
      </c>
      <c r="F56" s="6">
        <f>SUM(B56:E56)</f>
        <v>1063.5980593167847</v>
      </c>
    </row>
    <row r="57" spans="1:6" ht="12.75">
      <c r="A57" s="36" t="s">
        <v>73</v>
      </c>
      <c r="B57" s="6">
        <v>0</v>
      </c>
      <c r="C57" s="6">
        <v>0</v>
      </c>
      <c r="D57" s="6">
        <v>1.9806295331783699</v>
      </c>
      <c r="E57" s="6">
        <v>0</v>
      </c>
      <c r="F57" s="6">
        <f>SUM(B57:E57)</f>
        <v>1.9806295331783699</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148688.83000000005</v>
      </c>
      <c r="E60" s="6">
        <f>SUM(E6:E58)</f>
        <v>0</v>
      </c>
      <c r="F60" s="6">
        <f>SUM(F6:F58)</f>
        <v>148688.83000000005</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29">
      <selection activeCell="K39" sqref="K39"/>
    </sheetView>
  </sheetViews>
  <sheetFormatPr defaultColWidth="9.00390625" defaultRowHeight="12.75"/>
  <cols>
    <col min="1" max="1" width="15.625" style="7" customWidth="1"/>
    <col min="2" max="3" width="12.125" style="7" customWidth="1"/>
    <col min="4" max="4" width="9.375" style="7" customWidth="1"/>
    <col min="5" max="5" width="14.50390625" style="7" customWidth="1"/>
    <col min="6" max="6" width="12.125" style="7" customWidth="1"/>
    <col min="7" max="7" width="2.625" style="7" customWidth="1"/>
    <col min="8" max="8" width="28.125" style="7" customWidth="1"/>
    <col min="9" max="9" width="13.375" style="8" customWidth="1"/>
    <col min="10" max="16384" width="10.625" style="7" customWidth="1"/>
  </cols>
  <sheetData>
    <row r="1" spans="1:6" ht="12.75">
      <c r="A1"/>
      <c r="B1" s="122" t="s">
        <v>248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15.051881993896236</v>
      </c>
      <c r="C9" s="6">
        <v>0</v>
      </c>
      <c r="D9" s="6">
        <v>2.948118006103764</v>
      </c>
      <c r="E9" s="6">
        <v>0</v>
      </c>
      <c r="F9" s="6">
        <f t="shared" si="0"/>
        <v>18</v>
      </c>
      <c r="H9" s="7" t="s">
        <v>0</v>
      </c>
      <c r="I9" s="8" t="s">
        <v>0</v>
      </c>
    </row>
    <row r="10" spans="1:9" ht="12.75">
      <c r="A10" s="36" t="s">
        <v>12</v>
      </c>
      <c r="B10" s="6">
        <v>0</v>
      </c>
      <c r="C10" s="6">
        <v>0</v>
      </c>
      <c r="D10" s="6">
        <v>0</v>
      </c>
      <c r="E10" s="6">
        <v>0</v>
      </c>
      <c r="F10" s="6">
        <f t="shared" si="0"/>
        <v>0</v>
      </c>
      <c r="H10" s="7" t="s">
        <v>13</v>
      </c>
      <c r="I10" s="8">
        <v>0</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26.309859154929576</v>
      </c>
      <c r="C13" s="6">
        <v>0</v>
      </c>
      <c r="D13" s="6">
        <v>1.6901408450704225</v>
      </c>
      <c r="E13" s="6">
        <v>0</v>
      </c>
      <c r="F13" s="6">
        <f t="shared" si="0"/>
        <v>28</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127571.7</v>
      </c>
    </row>
    <row r="16" spans="1:6" ht="12.75">
      <c r="A16" s="36" t="s">
        <v>23</v>
      </c>
      <c r="B16" s="6">
        <v>196.81253852249714</v>
      </c>
      <c r="C16" s="6">
        <v>0</v>
      </c>
      <c r="D16" s="6">
        <v>23.18746147750286</v>
      </c>
      <c r="E16" s="6">
        <v>0</v>
      </c>
      <c r="F16" s="6">
        <f t="shared" si="0"/>
        <v>220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49</v>
      </c>
      <c r="C19" s="6">
        <v>0</v>
      </c>
      <c r="D19" s="6">
        <v>0</v>
      </c>
      <c r="E19" s="6">
        <v>0</v>
      </c>
      <c r="F19" s="6">
        <f t="shared" si="0"/>
        <v>49</v>
      </c>
      <c r="H19" s="7" t="s">
        <v>29</v>
      </c>
      <c r="I19" s="8">
        <v>0</v>
      </c>
    </row>
    <row r="20" spans="1:9" ht="12.75">
      <c r="A20" s="36" t="s">
        <v>30</v>
      </c>
      <c r="B20" s="6">
        <v>100.17907769603445</v>
      </c>
      <c r="C20" s="6">
        <v>0</v>
      </c>
      <c r="D20" s="6">
        <v>8.820922303965547</v>
      </c>
      <c r="E20" s="6">
        <v>0</v>
      </c>
      <c r="F20" s="6">
        <f t="shared" si="0"/>
        <v>109</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t="shared" si="0"/>
        <v>0</v>
      </c>
      <c r="H22" s="7" t="s">
        <v>35</v>
      </c>
      <c r="I22" s="8" t="s">
        <v>0</v>
      </c>
    </row>
    <row r="23" spans="1:9" ht="12.75">
      <c r="A23" s="36" t="s">
        <v>36</v>
      </c>
      <c r="B23" s="6">
        <v>1134.239719835342</v>
      </c>
      <c r="C23" s="6">
        <v>0</v>
      </c>
      <c r="D23" s="6">
        <v>1083.760280164658</v>
      </c>
      <c r="E23" s="6">
        <v>0</v>
      </c>
      <c r="F23" s="6">
        <f t="shared" si="0"/>
        <v>2218</v>
      </c>
      <c r="H23" s="7" t="s">
        <v>37</v>
      </c>
      <c r="I23" s="8">
        <v>0</v>
      </c>
    </row>
    <row r="24" spans="1:6" ht="12.75">
      <c r="A24" s="36" t="s">
        <v>38</v>
      </c>
      <c r="B24" s="6">
        <v>407.84463862242825</v>
      </c>
      <c r="C24" s="6">
        <v>0</v>
      </c>
      <c r="D24" s="6">
        <v>504.15536137757175</v>
      </c>
      <c r="E24" s="6">
        <v>0</v>
      </c>
      <c r="F24" s="6">
        <f t="shared" si="0"/>
        <v>912</v>
      </c>
    </row>
    <row r="25" spans="1:9" ht="12.75">
      <c r="A25" s="36" t="s">
        <v>39</v>
      </c>
      <c r="B25" s="6">
        <v>0</v>
      </c>
      <c r="C25" s="6">
        <v>0</v>
      </c>
      <c r="D25" s="6">
        <v>0</v>
      </c>
      <c r="E25" s="6">
        <v>0</v>
      </c>
      <c r="F25" s="6">
        <f t="shared" si="0"/>
        <v>0</v>
      </c>
      <c r="H25" s="7" t="s">
        <v>40</v>
      </c>
      <c r="I25" s="8">
        <f>SUM(I10:I15)-SUM(I18:I23)</f>
        <v>127571.7</v>
      </c>
    </row>
    <row r="26" spans="1:9" ht="12.75">
      <c r="A26" s="36" t="s">
        <v>41</v>
      </c>
      <c r="B26" s="6">
        <v>308.5198631781085</v>
      </c>
      <c r="C26" s="6">
        <v>0</v>
      </c>
      <c r="D26" s="6">
        <v>16.480136821891502</v>
      </c>
      <c r="E26" s="6">
        <v>0</v>
      </c>
      <c r="F26" s="6">
        <f t="shared" si="0"/>
        <v>325</v>
      </c>
      <c r="H26" s="7" t="s">
        <v>42</v>
      </c>
      <c r="I26" s="8">
        <f>+F60</f>
        <v>127565</v>
      </c>
    </row>
    <row r="27" spans="1:9" ht="12.75">
      <c r="A27" s="36" t="s">
        <v>43</v>
      </c>
      <c r="B27" s="6">
        <v>0</v>
      </c>
      <c r="C27" s="6">
        <v>0</v>
      </c>
      <c r="D27" s="6">
        <v>0</v>
      </c>
      <c r="E27" s="6">
        <v>0</v>
      </c>
      <c r="F27" s="6">
        <f t="shared" si="0"/>
        <v>0</v>
      </c>
      <c r="I27" s="8" t="s">
        <v>0</v>
      </c>
    </row>
    <row r="28" spans="1:6" ht="12.75">
      <c r="A28" s="36" t="s">
        <v>44</v>
      </c>
      <c r="B28" s="6">
        <v>0</v>
      </c>
      <c r="C28" s="6">
        <v>0</v>
      </c>
      <c r="D28" s="6">
        <v>0</v>
      </c>
      <c r="E28" s="6">
        <v>0</v>
      </c>
      <c r="F28" s="6">
        <f t="shared" si="0"/>
        <v>0</v>
      </c>
    </row>
    <row r="29" spans="1:6" ht="12.75">
      <c r="A29" s="36" t="s">
        <v>45</v>
      </c>
      <c r="B29" s="6">
        <v>0</v>
      </c>
      <c r="C29" s="6">
        <v>0</v>
      </c>
      <c r="D29" s="6">
        <v>0</v>
      </c>
      <c r="E29" s="6">
        <v>0</v>
      </c>
      <c r="F29" s="6">
        <f t="shared" si="0"/>
        <v>0</v>
      </c>
    </row>
    <row r="30" spans="1:6" ht="12.75">
      <c r="A30" s="36" t="s">
        <v>46</v>
      </c>
      <c r="B30" s="6">
        <v>16.142095914742452</v>
      </c>
      <c r="C30" s="6">
        <v>0</v>
      </c>
      <c r="D30" s="6">
        <v>15.857904085257548</v>
      </c>
      <c r="E30" s="6">
        <v>0</v>
      </c>
      <c r="F30" s="6">
        <f t="shared" si="0"/>
        <v>32</v>
      </c>
    </row>
    <row r="31" spans="1:6" ht="12.75">
      <c r="A31" s="36" t="s">
        <v>47</v>
      </c>
      <c r="B31" s="6">
        <v>104.94237260228863</v>
      </c>
      <c r="C31" s="6">
        <v>0</v>
      </c>
      <c r="D31" s="6">
        <v>368.05762739771137</v>
      </c>
      <c r="E31" s="6">
        <v>0</v>
      </c>
      <c r="F31" s="6">
        <f t="shared" si="0"/>
        <v>473</v>
      </c>
    </row>
    <row r="32" spans="1:6" ht="12.75">
      <c r="A32" s="36" t="s">
        <v>48</v>
      </c>
      <c r="B32" s="6">
        <v>0</v>
      </c>
      <c r="C32" s="6">
        <v>0</v>
      </c>
      <c r="D32" s="6">
        <v>0</v>
      </c>
      <c r="E32" s="6">
        <v>0</v>
      </c>
      <c r="F32" s="6">
        <f t="shared" si="0"/>
        <v>0</v>
      </c>
    </row>
    <row r="33" spans="1:6" ht="12.75">
      <c r="A33" s="36" t="s">
        <v>49</v>
      </c>
      <c r="B33" s="6">
        <v>3</v>
      </c>
      <c r="C33" s="6">
        <v>0</v>
      </c>
      <c r="D33" s="6">
        <v>0</v>
      </c>
      <c r="E33" s="6">
        <v>0</v>
      </c>
      <c r="F33" s="6">
        <f t="shared" si="0"/>
        <v>3</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0</v>
      </c>
      <c r="E37" s="6">
        <v>0</v>
      </c>
      <c r="F37" s="6">
        <f t="shared" si="0"/>
        <v>0</v>
      </c>
    </row>
    <row r="38" spans="1:6" ht="12.75">
      <c r="A38" s="36" t="s">
        <v>54</v>
      </c>
      <c r="B38" s="6">
        <v>0</v>
      </c>
      <c r="C38" s="6">
        <v>0</v>
      </c>
      <c r="D38" s="6">
        <v>0</v>
      </c>
      <c r="E38" s="6">
        <v>0</v>
      </c>
      <c r="F38" s="6">
        <f t="shared" si="0"/>
        <v>0</v>
      </c>
    </row>
    <row r="39" spans="1:6" ht="12.75">
      <c r="A39" s="36" t="s">
        <v>55</v>
      </c>
      <c r="B39" s="6">
        <v>8658.241999497684</v>
      </c>
      <c r="C39" s="6">
        <v>0</v>
      </c>
      <c r="D39" s="6">
        <v>5067.758000502315</v>
      </c>
      <c r="E39" s="6">
        <v>0</v>
      </c>
      <c r="F39" s="6">
        <f t="shared" si="0"/>
        <v>13726</v>
      </c>
    </row>
    <row r="40" spans="1:6" ht="12.75">
      <c r="A40" s="36" t="s">
        <v>56</v>
      </c>
      <c r="B40" s="6">
        <v>1</v>
      </c>
      <c r="C40" s="6">
        <v>0</v>
      </c>
      <c r="D40" s="6">
        <v>0</v>
      </c>
      <c r="E40" s="6">
        <v>0</v>
      </c>
      <c r="F40" s="6">
        <f t="shared" si="0"/>
        <v>1</v>
      </c>
    </row>
    <row r="41" spans="1:6" ht="12.75">
      <c r="A41" s="36" t="s">
        <v>57</v>
      </c>
      <c r="B41" s="6">
        <v>352.3198233717079</v>
      </c>
      <c r="C41" s="6">
        <v>0</v>
      </c>
      <c r="D41" s="6">
        <v>17.680176628292067</v>
      </c>
      <c r="E41" s="6">
        <v>0</v>
      </c>
      <c r="F41" s="6">
        <f t="shared" si="0"/>
        <v>370</v>
      </c>
    </row>
    <row r="42" spans="1:6" ht="12.75">
      <c r="A42" s="36" t="s">
        <v>58</v>
      </c>
      <c r="B42" s="6">
        <v>0</v>
      </c>
      <c r="C42" s="6">
        <v>0</v>
      </c>
      <c r="D42" s="6">
        <v>0</v>
      </c>
      <c r="E42" s="6">
        <v>0</v>
      </c>
      <c r="F42" s="6">
        <f t="shared" si="0"/>
        <v>0</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176.9932562620424</v>
      </c>
      <c r="C47" s="6">
        <v>0</v>
      </c>
      <c r="D47" s="6">
        <v>25.00674373795761</v>
      </c>
      <c r="E47" s="6">
        <v>0</v>
      </c>
      <c r="F47" s="6">
        <f t="shared" si="0"/>
        <v>202</v>
      </c>
    </row>
    <row r="48" spans="1:6" ht="12.75">
      <c r="A48" s="36" t="s">
        <v>64</v>
      </c>
      <c r="B48" s="6">
        <v>0</v>
      </c>
      <c r="C48" s="6">
        <v>0</v>
      </c>
      <c r="D48" s="6">
        <v>0</v>
      </c>
      <c r="E48" s="6">
        <v>0</v>
      </c>
      <c r="F48" s="6">
        <f t="shared" si="0"/>
        <v>0</v>
      </c>
    </row>
    <row r="49" spans="1:6" ht="12.75">
      <c r="A49" s="36" t="s">
        <v>65</v>
      </c>
      <c r="B49" s="6">
        <v>5025.038948204701</v>
      </c>
      <c r="C49" s="6">
        <v>0</v>
      </c>
      <c r="D49" s="6">
        <v>2009.961051795299</v>
      </c>
      <c r="E49" s="6">
        <v>0</v>
      </c>
      <c r="F49" s="6">
        <f t="shared" si="0"/>
        <v>7035</v>
      </c>
    </row>
    <row r="50" spans="1:6" ht="12.75">
      <c r="A50" s="36" t="s">
        <v>66</v>
      </c>
      <c r="B50" s="6">
        <v>0</v>
      </c>
      <c r="C50" s="6">
        <v>0</v>
      </c>
      <c r="D50" s="6">
        <v>0</v>
      </c>
      <c r="E50" s="6">
        <v>0</v>
      </c>
      <c r="F50" s="6">
        <f t="shared" si="0"/>
        <v>0</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83720.84661547649</v>
      </c>
      <c r="C53" s="6">
        <v>0</v>
      </c>
      <c r="D53" s="6">
        <v>17015.153384523506</v>
      </c>
      <c r="E53" s="6">
        <v>0</v>
      </c>
      <c r="F53" s="6">
        <f t="shared" si="0"/>
        <v>100736</v>
      </c>
    </row>
    <row r="54" spans="1:6" ht="12.75">
      <c r="A54" s="36" t="s">
        <v>70</v>
      </c>
      <c r="B54" s="6">
        <v>0</v>
      </c>
      <c r="C54" s="6">
        <v>0</v>
      </c>
      <c r="D54" s="6">
        <v>0</v>
      </c>
      <c r="E54" s="6">
        <v>0</v>
      </c>
      <c r="F54" s="6">
        <f>SUM(B54:E54)</f>
        <v>0</v>
      </c>
    </row>
    <row r="55" spans="1:6" ht="12.75">
      <c r="A55" s="36" t="s">
        <v>71</v>
      </c>
      <c r="B55" s="6">
        <v>947.764536365074</v>
      </c>
      <c r="C55" s="6">
        <v>0</v>
      </c>
      <c r="D55" s="6">
        <v>160.23546363492594</v>
      </c>
      <c r="E55" s="6">
        <v>0</v>
      </c>
      <c r="F55" s="6">
        <f>SUM(B55:E55)</f>
        <v>1108</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101244.24722669797</v>
      </c>
      <c r="C60" s="6">
        <f>SUM(C6:C58)</f>
        <v>0</v>
      </c>
      <c r="D60" s="6">
        <f>SUM(D6:D58)</f>
        <v>26320.75277330203</v>
      </c>
      <c r="E60" s="6">
        <f>SUM(E6:E58)</f>
        <v>0</v>
      </c>
      <c r="F60" s="6">
        <f>SUM(F6:F58)</f>
        <v>127565</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customWidth="1"/>
    <col min="2" max="2" width="5.625" style="7" bestFit="1" customWidth="1"/>
    <col min="3" max="3" width="11.625" style="7" bestFit="1" customWidth="1"/>
    <col min="4" max="4" width="12.125" style="7" bestFit="1" customWidth="1"/>
    <col min="5" max="5" width="14.50390625" style="7" customWidth="1"/>
    <col min="6" max="6" width="12.125" style="7" customWidth="1"/>
    <col min="7" max="7" width="2.625" style="7" customWidth="1"/>
    <col min="8" max="8" width="28.125" style="7" customWidth="1"/>
    <col min="9" max="9" width="12.125" style="8" bestFit="1" customWidth="1"/>
    <col min="10" max="16384" width="10.625" style="7" customWidth="1"/>
  </cols>
  <sheetData>
    <row r="1" spans="1:6" ht="12.75">
      <c r="A1"/>
      <c r="B1" s="122" t="s">
        <v>253</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35632.753140156514</v>
      </c>
      <c r="E8" s="6">
        <v>0</v>
      </c>
      <c r="F8" s="6">
        <f t="shared" si="0"/>
        <v>35632.753140156514</v>
      </c>
      <c r="H8" s="7" t="s">
        <v>0</v>
      </c>
      <c r="I8" s="8" t="s">
        <v>0</v>
      </c>
    </row>
    <row r="9" spans="1:9" ht="12.75">
      <c r="A9" s="36" t="s">
        <v>11</v>
      </c>
      <c r="B9" s="6">
        <v>0</v>
      </c>
      <c r="C9" s="6">
        <v>0</v>
      </c>
      <c r="D9" s="6">
        <v>1683829.023249988</v>
      </c>
      <c r="E9" s="6">
        <v>0</v>
      </c>
      <c r="F9" s="6">
        <f t="shared" si="0"/>
        <v>1683829.023249988</v>
      </c>
      <c r="H9" s="7" t="s">
        <v>0</v>
      </c>
      <c r="I9" s="8" t="s">
        <v>0</v>
      </c>
    </row>
    <row r="10" spans="1:9" ht="12.75">
      <c r="A10" s="36" t="s">
        <v>12</v>
      </c>
      <c r="B10" s="6">
        <v>0</v>
      </c>
      <c r="C10" s="6">
        <v>0</v>
      </c>
      <c r="D10" s="6">
        <v>7295.576640515328</v>
      </c>
      <c r="E10" s="6">
        <v>0</v>
      </c>
      <c r="F10" s="6">
        <f t="shared" si="0"/>
        <v>7295.576640515328</v>
      </c>
      <c r="H10" s="7" t="s">
        <v>13</v>
      </c>
      <c r="I10" s="8">
        <v>10837049</v>
      </c>
    </row>
    <row r="11" spans="1:6" ht="12.75">
      <c r="A11" s="36" t="s">
        <v>14</v>
      </c>
      <c r="B11" s="6">
        <v>0</v>
      </c>
      <c r="C11" s="6">
        <v>0</v>
      </c>
      <c r="D11" s="6">
        <v>2097.4128182884474</v>
      </c>
      <c r="E11" s="6">
        <v>0</v>
      </c>
      <c r="F11" s="6">
        <f t="shared" si="0"/>
        <v>2097.4128182884474</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421825</v>
      </c>
    </row>
    <row r="14" spans="1:9" ht="12.75">
      <c r="A14" s="36" t="s">
        <v>19</v>
      </c>
      <c r="B14" s="6">
        <v>0</v>
      </c>
      <c r="C14" s="6">
        <v>0</v>
      </c>
      <c r="D14" s="6">
        <v>464.39733921476227</v>
      </c>
      <c r="E14" s="6">
        <v>0</v>
      </c>
      <c r="F14" s="6">
        <f t="shared" si="0"/>
        <v>464.39733921476227</v>
      </c>
      <c r="H14" s="7" t="s">
        <v>20</v>
      </c>
      <c r="I14" s="8">
        <v>336519</v>
      </c>
    </row>
    <row r="15" spans="1:9" ht="12.75">
      <c r="A15" s="36" t="s">
        <v>21</v>
      </c>
      <c r="B15" s="6">
        <v>0</v>
      </c>
      <c r="C15" s="6">
        <v>0</v>
      </c>
      <c r="D15" s="6">
        <v>3135.7359956589657</v>
      </c>
      <c r="E15" s="6">
        <v>0</v>
      </c>
      <c r="F15" s="6">
        <f t="shared" si="0"/>
        <v>3135.7359956589657</v>
      </c>
      <c r="H15" s="7" t="s">
        <v>22</v>
      </c>
      <c r="I15" s="8">
        <v>1007539.58</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4462.718870626127</v>
      </c>
      <c r="E18" s="6">
        <v>0</v>
      </c>
      <c r="F18" s="6">
        <f t="shared" si="0"/>
        <v>4462.718870626127</v>
      </c>
      <c r="H18" s="7" t="s">
        <v>27</v>
      </c>
      <c r="I18" s="8">
        <v>0</v>
      </c>
    </row>
    <row r="19" spans="1:9" ht="12.75">
      <c r="A19" s="36" t="s">
        <v>28</v>
      </c>
      <c r="B19" s="6">
        <v>0</v>
      </c>
      <c r="C19" s="6">
        <v>0</v>
      </c>
      <c r="D19" s="6">
        <v>1533.4393872114078</v>
      </c>
      <c r="E19" s="6">
        <v>0</v>
      </c>
      <c r="F19" s="6">
        <f t="shared" si="0"/>
        <v>1533.4393872114078</v>
      </c>
      <c r="H19" s="7" t="s">
        <v>29</v>
      </c>
      <c r="I19" s="8">
        <v>0</v>
      </c>
    </row>
    <row r="20" spans="1:9" ht="12.75">
      <c r="A20" s="36" t="s">
        <v>30</v>
      </c>
      <c r="B20" s="6">
        <v>0</v>
      </c>
      <c r="C20" s="6">
        <v>0</v>
      </c>
      <c r="D20" s="6">
        <v>3681.496385093396</v>
      </c>
      <c r="E20" s="6">
        <v>0</v>
      </c>
      <c r="F20" s="6">
        <f t="shared" si="0"/>
        <v>3681.496385093396</v>
      </c>
      <c r="H20" s="7" t="s">
        <v>31</v>
      </c>
      <c r="I20" s="8" t="s">
        <v>0</v>
      </c>
    </row>
    <row r="21" spans="1:9" ht="12.75">
      <c r="A21" s="36" t="s">
        <v>32</v>
      </c>
      <c r="B21" s="6">
        <v>0</v>
      </c>
      <c r="C21" s="6">
        <v>0</v>
      </c>
      <c r="D21" s="6">
        <v>67.76424947049699</v>
      </c>
      <c r="E21" s="6">
        <v>0</v>
      </c>
      <c r="F21" s="6">
        <f t="shared" si="0"/>
        <v>67.76424947049699</v>
      </c>
      <c r="H21" s="7" t="s">
        <v>33</v>
      </c>
      <c r="I21" s="8">
        <v>0</v>
      </c>
    </row>
    <row r="22" spans="1:9" ht="12.75">
      <c r="A22" s="36" t="s">
        <v>34</v>
      </c>
      <c r="B22" s="6">
        <v>0</v>
      </c>
      <c r="C22" s="6">
        <v>0</v>
      </c>
      <c r="D22" s="6">
        <v>6189.071360184862</v>
      </c>
      <c r="E22" s="6">
        <v>0</v>
      </c>
      <c r="F22" s="6">
        <f t="shared" si="0"/>
        <v>6189.071360184862</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0</v>
      </c>
      <c r="C24" s="6">
        <v>0</v>
      </c>
      <c r="D24" s="6">
        <v>5003227.994409313</v>
      </c>
      <c r="E24" s="6">
        <v>0</v>
      </c>
      <c r="F24" s="6">
        <f t="shared" si="0"/>
        <v>5003227.994409313</v>
      </c>
    </row>
    <row r="25" spans="1:9" ht="12.75">
      <c r="A25" s="36" t="s">
        <v>39</v>
      </c>
      <c r="B25" s="6">
        <v>0</v>
      </c>
      <c r="C25" s="6">
        <v>0</v>
      </c>
      <c r="D25" s="6">
        <v>0</v>
      </c>
      <c r="E25" s="6">
        <v>0</v>
      </c>
      <c r="F25" s="6">
        <f t="shared" si="0"/>
        <v>0</v>
      </c>
      <c r="H25" s="7" t="s">
        <v>40</v>
      </c>
      <c r="I25" s="8">
        <f>SUM(I10:I15)-SUM(I18:I23)</f>
        <v>12602932.58</v>
      </c>
    </row>
    <row r="26" spans="1:9" ht="12.75">
      <c r="A26" s="36" t="s">
        <v>41</v>
      </c>
      <c r="B26" s="6">
        <v>0</v>
      </c>
      <c r="C26" s="6">
        <v>0</v>
      </c>
      <c r="D26" s="6">
        <v>479.8146051217449</v>
      </c>
      <c r="E26" s="6">
        <v>0</v>
      </c>
      <c r="F26" s="6">
        <f t="shared" si="0"/>
        <v>479.8146051217449</v>
      </c>
      <c r="H26" s="7" t="s">
        <v>42</v>
      </c>
      <c r="I26" s="8">
        <f>+F60</f>
        <v>12602932.579999998</v>
      </c>
    </row>
    <row r="27" spans="1:9" ht="12.75">
      <c r="A27" s="36" t="s">
        <v>43</v>
      </c>
      <c r="B27" s="6">
        <v>0</v>
      </c>
      <c r="C27" s="6">
        <v>0</v>
      </c>
      <c r="D27" s="6">
        <v>0</v>
      </c>
      <c r="E27" s="6">
        <v>0</v>
      </c>
      <c r="F27" s="6">
        <f t="shared" si="0"/>
        <v>0</v>
      </c>
      <c r="I27" s="8" t="s">
        <v>0</v>
      </c>
    </row>
    <row r="28" spans="1:6" ht="12.75">
      <c r="A28" s="36" t="s">
        <v>44</v>
      </c>
      <c r="B28" s="6">
        <v>0</v>
      </c>
      <c r="C28" s="6">
        <v>0</v>
      </c>
      <c r="D28" s="6">
        <v>3014.0248840343897</v>
      </c>
      <c r="E28" s="6">
        <v>0</v>
      </c>
      <c r="F28" s="6">
        <f t="shared" si="0"/>
        <v>3014.0248840343897</v>
      </c>
    </row>
    <row r="29" spans="1:6" ht="12.75">
      <c r="A29" s="36" t="s">
        <v>45</v>
      </c>
      <c r="B29" s="6">
        <v>0</v>
      </c>
      <c r="C29" s="6">
        <v>0</v>
      </c>
      <c r="D29" s="6">
        <v>0</v>
      </c>
      <c r="E29" s="6">
        <v>0</v>
      </c>
      <c r="F29" s="6">
        <f t="shared" si="0"/>
        <v>0</v>
      </c>
    </row>
    <row r="30" spans="1:6" ht="12.75">
      <c r="A30" s="36" t="s">
        <v>46</v>
      </c>
      <c r="B30" s="6">
        <v>0</v>
      </c>
      <c r="C30" s="6">
        <v>0</v>
      </c>
      <c r="D30" s="6">
        <v>0</v>
      </c>
      <c r="E30" s="6">
        <v>0</v>
      </c>
      <c r="F30" s="6">
        <f t="shared" si="0"/>
        <v>0</v>
      </c>
    </row>
    <row r="31" spans="1:6" ht="12.75">
      <c r="A31" s="36" t="s">
        <v>47</v>
      </c>
      <c r="B31" s="6">
        <v>0</v>
      </c>
      <c r="C31" s="6">
        <v>0</v>
      </c>
      <c r="D31" s="6">
        <v>4377.351921440975</v>
      </c>
      <c r="E31" s="6">
        <v>0</v>
      </c>
      <c r="F31" s="6">
        <f t="shared" si="0"/>
        <v>4377.351921440975</v>
      </c>
    </row>
    <row r="32" spans="1:6" ht="12.75">
      <c r="A32" s="36" t="s">
        <v>48</v>
      </c>
      <c r="B32" s="6">
        <v>0</v>
      </c>
      <c r="C32" s="6">
        <v>0</v>
      </c>
      <c r="D32" s="6">
        <v>0</v>
      </c>
      <c r="E32" s="6">
        <v>0</v>
      </c>
      <c r="F32" s="6">
        <f t="shared" si="0"/>
        <v>0</v>
      </c>
    </row>
    <row r="33" spans="1:6" ht="12.75">
      <c r="A33" s="36" t="s">
        <v>49</v>
      </c>
      <c r="B33" s="6">
        <v>0</v>
      </c>
      <c r="C33" s="6">
        <v>0</v>
      </c>
      <c r="D33" s="6">
        <v>2050.3912456370736</v>
      </c>
      <c r="E33" s="6">
        <v>0</v>
      </c>
      <c r="F33" s="6">
        <f t="shared" si="0"/>
        <v>2050.3912456370736</v>
      </c>
    </row>
    <row r="34" spans="1:6" ht="12.75">
      <c r="A34" s="36" t="s">
        <v>50</v>
      </c>
      <c r="B34" s="6">
        <v>0</v>
      </c>
      <c r="C34" s="6">
        <v>0</v>
      </c>
      <c r="D34" s="6">
        <v>1369.964026116335</v>
      </c>
      <c r="E34" s="6">
        <v>0</v>
      </c>
      <c r="F34" s="6">
        <f t="shared" si="0"/>
        <v>1369.964026116335</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7808.250661485428</v>
      </c>
      <c r="E37" s="6">
        <v>0</v>
      </c>
      <c r="F37" s="6">
        <f t="shared" si="0"/>
        <v>7808.250661485428</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429.3469835635144</v>
      </c>
      <c r="E40" s="6">
        <v>0</v>
      </c>
      <c r="F40" s="6">
        <f t="shared" si="0"/>
        <v>429.3469835635144</v>
      </c>
    </row>
    <row r="41" spans="1:6" ht="12.75">
      <c r="A41" s="36" t="s">
        <v>57</v>
      </c>
      <c r="B41" s="6">
        <v>0</v>
      </c>
      <c r="C41" s="6">
        <v>0</v>
      </c>
      <c r="D41" s="6">
        <v>296.1953484920111</v>
      </c>
      <c r="E41" s="6">
        <v>0</v>
      </c>
      <c r="F41" s="6">
        <f t="shared" si="0"/>
        <v>296.1953484920111</v>
      </c>
    </row>
    <row r="42" spans="1:6" ht="12.75">
      <c r="A42" s="36" t="s">
        <v>58</v>
      </c>
      <c r="B42" s="6">
        <v>0</v>
      </c>
      <c r="C42" s="6">
        <v>0</v>
      </c>
      <c r="D42" s="6">
        <v>2358797.1993772825</v>
      </c>
      <c r="E42" s="6">
        <v>0</v>
      </c>
      <c r="F42" s="6">
        <f t="shared" si="0"/>
        <v>2358797.1993772825</v>
      </c>
    </row>
    <row r="43" spans="1:6" ht="12.75">
      <c r="A43" s="36" t="s">
        <v>59</v>
      </c>
      <c r="B43" s="6">
        <v>0</v>
      </c>
      <c r="C43" s="6">
        <v>0</v>
      </c>
      <c r="D43" s="6">
        <v>885.3071301790736</v>
      </c>
      <c r="E43" s="6">
        <v>0</v>
      </c>
      <c r="F43" s="6">
        <f t="shared" si="0"/>
        <v>885.3071301790736</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2304.8765798106106</v>
      </c>
      <c r="E47" s="6">
        <v>0</v>
      </c>
      <c r="F47" s="6">
        <f t="shared" si="0"/>
        <v>2304.8765798106106</v>
      </c>
    </row>
    <row r="48" spans="1:6" ht="12.75">
      <c r="A48" s="36" t="s">
        <v>64</v>
      </c>
      <c r="B48" s="6">
        <v>0</v>
      </c>
      <c r="C48" s="6">
        <v>0</v>
      </c>
      <c r="D48" s="6">
        <v>0</v>
      </c>
      <c r="E48" s="6">
        <v>0</v>
      </c>
      <c r="F48" s="6">
        <f t="shared" si="0"/>
        <v>0</v>
      </c>
    </row>
    <row r="49" spans="1:6" ht="12.75">
      <c r="A49" s="36" t="s">
        <v>65</v>
      </c>
      <c r="B49" s="6">
        <v>0</v>
      </c>
      <c r="C49" s="6">
        <v>0</v>
      </c>
      <c r="D49" s="6">
        <v>102.73934597139868</v>
      </c>
      <c r="E49" s="6">
        <v>0</v>
      </c>
      <c r="F49" s="6">
        <f t="shared" si="0"/>
        <v>102.73934597139868</v>
      </c>
    </row>
    <row r="50" spans="1:6" ht="12.75">
      <c r="A50" s="36" t="s">
        <v>66</v>
      </c>
      <c r="B50" s="6">
        <v>0</v>
      </c>
      <c r="C50" s="6">
        <v>0</v>
      </c>
      <c r="D50" s="6">
        <v>3442124.5016449257</v>
      </c>
      <c r="E50" s="6">
        <v>0</v>
      </c>
      <c r="F50" s="6">
        <f t="shared" si="0"/>
        <v>3442124.5016449257</v>
      </c>
    </row>
    <row r="51" spans="1:6" ht="12.75">
      <c r="A51" s="36" t="s">
        <v>67</v>
      </c>
      <c r="B51" s="6">
        <v>0</v>
      </c>
      <c r="C51" s="6">
        <v>0</v>
      </c>
      <c r="D51" s="6">
        <v>10779.222466068022</v>
      </c>
      <c r="E51" s="6">
        <v>0</v>
      </c>
      <c r="F51" s="6">
        <f t="shared" si="0"/>
        <v>10779.222466068022</v>
      </c>
    </row>
    <row r="52" spans="1:6" ht="12.75">
      <c r="A52" s="36" t="s">
        <v>68</v>
      </c>
      <c r="B52" s="6">
        <v>0</v>
      </c>
      <c r="C52" s="6">
        <v>0</v>
      </c>
      <c r="D52" s="6">
        <v>0</v>
      </c>
      <c r="E52" s="6">
        <v>0</v>
      </c>
      <c r="F52" s="6">
        <f t="shared" si="0"/>
        <v>0</v>
      </c>
    </row>
    <row r="53" spans="1:6" ht="12.75">
      <c r="A53" s="36" t="s">
        <v>69</v>
      </c>
      <c r="B53" s="6">
        <v>0</v>
      </c>
      <c r="C53" s="6">
        <v>0</v>
      </c>
      <c r="D53" s="6">
        <v>5650.722182009143</v>
      </c>
      <c r="E53" s="6">
        <v>0</v>
      </c>
      <c r="F53" s="6">
        <f t="shared" si="0"/>
        <v>5650.722182009143</v>
      </c>
    </row>
    <row r="54" spans="1:6" ht="12.75">
      <c r="A54" s="36" t="s">
        <v>70</v>
      </c>
      <c r="B54" s="6">
        <v>0</v>
      </c>
      <c r="C54" s="6">
        <v>0</v>
      </c>
      <c r="D54" s="6">
        <v>10757.85001088765</v>
      </c>
      <c r="E54" s="6">
        <v>0</v>
      </c>
      <c r="F54" s="6">
        <f>SUM(B54:E54)</f>
        <v>10757.85001088765</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87.43774125225418</v>
      </c>
      <c r="E57" s="6">
        <v>0</v>
      </c>
      <c r="F57" s="6">
        <f>SUM(B57:E57)</f>
        <v>87.43774125225418</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12602932.579999998</v>
      </c>
      <c r="E60" s="6">
        <f>SUM(E6:E58)</f>
        <v>0</v>
      </c>
      <c r="F60" s="6">
        <f>SUM(F6:F58)</f>
        <v>12602932.579999998</v>
      </c>
    </row>
  </sheetData>
  <mergeCells count="1">
    <mergeCell ref="B1:F1"/>
  </mergeCells>
  <printOptions horizontalCentered="1" verticalCentered="1"/>
  <pageMargins left="0.5" right="0.5" top="0" bottom="0" header="0.5" footer="0.5"/>
  <pageSetup fitToHeight="1" fitToWidth="1" horizontalDpi="600" verticalDpi="600" orientation="portrait" scale="78"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3" width="12.125" style="7" bestFit="1" customWidth="1"/>
    <col min="4" max="4" width="9.375" style="7" bestFit="1" customWidth="1"/>
    <col min="5" max="5" width="14.50390625" style="7" bestFit="1" customWidth="1"/>
    <col min="6" max="6" width="12.125" style="7" bestFit="1" customWidth="1"/>
    <col min="7" max="7" width="2.625" style="7" customWidth="1"/>
    <col min="8" max="8" width="28.125" style="7" bestFit="1" customWidth="1"/>
    <col min="9" max="9" width="13.375" style="8" bestFit="1" customWidth="1"/>
    <col min="10" max="16384" width="10.625" style="7" customWidth="1"/>
  </cols>
  <sheetData>
    <row r="1" spans="1:6" ht="12.75">
      <c r="A1"/>
      <c r="B1" s="122" t="s">
        <v>126</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234354.87930397375</v>
      </c>
      <c r="C6" s="6">
        <v>104971.33488302949</v>
      </c>
      <c r="D6" s="6">
        <v>0</v>
      </c>
      <c r="E6" s="6">
        <v>0</v>
      </c>
      <c r="F6" s="6">
        <f aca="true" t="shared" si="0" ref="F6:F21">SUM(B6:E6)</f>
        <v>339326.2141870032</v>
      </c>
      <c r="H6" s="7" t="s">
        <v>8</v>
      </c>
      <c r="I6" s="8" t="s">
        <v>0</v>
      </c>
    </row>
    <row r="7" spans="1:6" ht="12" customHeight="1">
      <c r="A7" s="36" t="s">
        <v>9</v>
      </c>
      <c r="B7" s="6">
        <v>3251.1621808593454</v>
      </c>
      <c r="C7" s="6">
        <v>16857.20096249009</v>
      </c>
      <c r="D7" s="6">
        <v>0</v>
      </c>
      <c r="E7" s="6">
        <v>0</v>
      </c>
      <c r="F7" s="6">
        <f t="shared" si="0"/>
        <v>20108.363143349434</v>
      </c>
    </row>
    <row r="8" spans="1:9" ht="12.75">
      <c r="A8" s="36" t="s">
        <v>10</v>
      </c>
      <c r="B8" s="6">
        <v>660803.9442851584</v>
      </c>
      <c r="C8" s="6">
        <v>277426.3734695489</v>
      </c>
      <c r="D8" s="6">
        <v>0</v>
      </c>
      <c r="E8" s="6">
        <v>0</v>
      </c>
      <c r="F8" s="6">
        <f t="shared" si="0"/>
        <v>938230.3177547073</v>
      </c>
      <c r="H8" s="7" t="s">
        <v>0</v>
      </c>
      <c r="I8" s="8" t="s">
        <v>0</v>
      </c>
    </row>
    <row r="9" spans="1:9" ht="12.75">
      <c r="A9" s="36" t="s">
        <v>11</v>
      </c>
      <c r="B9" s="6">
        <v>283277.333893165</v>
      </c>
      <c r="C9" s="6">
        <v>50268.75685216428</v>
      </c>
      <c r="D9" s="6">
        <v>0</v>
      </c>
      <c r="E9" s="6">
        <v>0</v>
      </c>
      <c r="F9" s="6">
        <f t="shared" si="0"/>
        <v>333546.0907453293</v>
      </c>
      <c r="H9" s="7" t="s">
        <v>0</v>
      </c>
      <c r="I9" s="8" t="s">
        <v>0</v>
      </c>
    </row>
    <row r="10" spans="1:9" ht="12.75">
      <c r="A10" s="36" t="s">
        <v>12</v>
      </c>
      <c r="B10" s="6">
        <v>3322933.1272234255</v>
      </c>
      <c r="C10" s="6">
        <v>508415.1455627952</v>
      </c>
      <c r="D10" s="6">
        <v>0</v>
      </c>
      <c r="E10" s="6">
        <v>0</v>
      </c>
      <c r="F10" s="6">
        <f t="shared" si="0"/>
        <v>3831348.2727862205</v>
      </c>
      <c r="H10" s="7" t="s">
        <v>13</v>
      </c>
      <c r="I10" s="8">
        <v>128656620.36000001</v>
      </c>
    </row>
    <row r="11" spans="1:6" ht="12.75">
      <c r="A11" s="36" t="s">
        <v>14</v>
      </c>
      <c r="B11" s="6">
        <v>1432923.891720409</v>
      </c>
      <c r="C11" s="6">
        <v>122504.52917598485</v>
      </c>
      <c r="D11" s="6">
        <v>0</v>
      </c>
      <c r="E11" s="6">
        <v>0</v>
      </c>
      <c r="F11" s="6">
        <f t="shared" si="0"/>
        <v>1555428.420896394</v>
      </c>
    </row>
    <row r="12" spans="1:8" ht="12.75">
      <c r="A12" s="36" t="s">
        <v>15</v>
      </c>
      <c r="B12" s="6">
        <v>0</v>
      </c>
      <c r="C12" s="6">
        <v>0</v>
      </c>
      <c r="D12" s="6">
        <v>0</v>
      </c>
      <c r="E12" s="6">
        <v>0</v>
      </c>
      <c r="F12" s="6">
        <f t="shared" si="0"/>
        <v>0</v>
      </c>
      <c r="H12" s="7" t="s">
        <v>16</v>
      </c>
    </row>
    <row r="13" spans="1:9" ht="12.75">
      <c r="A13" s="36" t="s">
        <v>17</v>
      </c>
      <c r="B13" s="6">
        <v>101432.80605551327</v>
      </c>
      <c r="C13" s="6">
        <v>46185.55018140859</v>
      </c>
      <c r="D13" s="6">
        <v>76643</v>
      </c>
      <c r="E13" s="6">
        <v>0</v>
      </c>
      <c r="F13" s="6">
        <f t="shared" si="0"/>
        <v>224261.35623692186</v>
      </c>
      <c r="H13" s="7" t="s">
        <v>18</v>
      </c>
      <c r="I13" s="8">
        <v>2908357</v>
      </c>
    </row>
    <row r="14" spans="1:9" ht="12.75">
      <c r="A14" s="36" t="s">
        <v>19</v>
      </c>
      <c r="B14" s="6">
        <v>79796.20983226967</v>
      </c>
      <c r="C14" s="6">
        <v>44803.17111847323</v>
      </c>
      <c r="D14" s="6">
        <v>0</v>
      </c>
      <c r="E14" s="6">
        <v>0</v>
      </c>
      <c r="F14" s="6">
        <f t="shared" si="0"/>
        <v>124599.3809507429</v>
      </c>
      <c r="H14" s="7" t="s">
        <v>20</v>
      </c>
      <c r="I14" s="8">
        <v>2344214</v>
      </c>
    </row>
    <row r="15" spans="1:9" ht="12.75">
      <c r="A15" s="36" t="s">
        <v>21</v>
      </c>
      <c r="B15" s="6">
        <v>1798717.324703746</v>
      </c>
      <c r="C15" s="6">
        <v>1823716.6196572664</v>
      </c>
      <c r="D15" s="6">
        <v>0</v>
      </c>
      <c r="E15" s="6">
        <v>0</v>
      </c>
      <c r="F15" s="6">
        <f t="shared" si="0"/>
        <v>3622433.9443610124</v>
      </c>
      <c r="H15" s="7" t="s">
        <v>22</v>
      </c>
      <c r="I15" s="8">
        <v>1255857.48</v>
      </c>
    </row>
    <row r="16" spans="1:6" ht="12.75">
      <c r="A16" s="36" t="s">
        <v>23</v>
      </c>
      <c r="B16" s="6">
        <v>886867.3425786749</v>
      </c>
      <c r="C16" s="6">
        <v>441738.0544548237</v>
      </c>
      <c r="D16" s="6">
        <v>0</v>
      </c>
      <c r="E16" s="6">
        <v>0</v>
      </c>
      <c r="F16" s="6">
        <f t="shared" si="0"/>
        <v>1328605.3970334986</v>
      </c>
    </row>
    <row r="17" spans="1:8" ht="12.75">
      <c r="A17" s="36" t="s">
        <v>24</v>
      </c>
      <c r="B17" s="6">
        <v>5073.47266782451</v>
      </c>
      <c r="C17" s="6">
        <v>18367.917047041148</v>
      </c>
      <c r="D17" s="6">
        <v>0</v>
      </c>
      <c r="E17" s="6">
        <v>0</v>
      </c>
      <c r="F17" s="6">
        <f t="shared" si="0"/>
        <v>23441.389714865658</v>
      </c>
      <c r="H17" s="7" t="s">
        <v>25</v>
      </c>
    </row>
    <row r="18" spans="1:9" ht="12.75">
      <c r="A18" s="36" t="s">
        <v>26</v>
      </c>
      <c r="B18" s="6">
        <v>437250.0296990444</v>
      </c>
      <c r="C18" s="6">
        <v>171069.5710439426</v>
      </c>
      <c r="D18" s="6">
        <v>0</v>
      </c>
      <c r="E18" s="6">
        <v>0</v>
      </c>
      <c r="F18" s="6">
        <f t="shared" si="0"/>
        <v>608319.600742987</v>
      </c>
      <c r="H18" s="7" t="s">
        <v>27</v>
      </c>
      <c r="I18" s="8">
        <v>0</v>
      </c>
    </row>
    <row r="19" spans="1:9" ht="12.75">
      <c r="A19" s="36" t="s">
        <v>28</v>
      </c>
      <c r="B19" s="6">
        <v>1859320.3306764443</v>
      </c>
      <c r="C19" s="6">
        <v>1269364.4349204553</v>
      </c>
      <c r="D19" s="6">
        <v>0</v>
      </c>
      <c r="E19" s="6">
        <v>0</v>
      </c>
      <c r="F19" s="6">
        <f t="shared" si="0"/>
        <v>3128684.7655968997</v>
      </c>
      <c r="H19" s="7" t="s">
        <v>29</v>
      </c>
      <c r="I19" s="8">
        <v>-978103</v>
      </c>
    </row>
    <row r="20" spans="1:9" ht="12.75">
      <c r="A20" s="36" t="s">
        <v>30</v>
      </c>
      <c r="B20" s="6">
        <v>1015055.783290657</v>
      </c>
      <c r="C20" s="6">
        <v>834011.0131356276</v>
      </c>
      <c r="D20" s="6">
        <v>0</v>
      </c>
      <c r="E20" s="6">
        <v>0</v>
      </c>
      <c r="F20" s="6">
        <f t="shared" si="0"/>
        <v>1849066.7964262846</v>
      </c>
      <c r="H20" s="7" t="s">
        <v>31</v>
      </c>
      <c r="I20" s="8" t="s">
        <v>0</v>
      </c>
    </row>
    <row r="21" spans="1:9" ht="12.75">
      <c r="A21" s="36" t="s">
        <v>32</v>
      </c>
      <c r="B21" s="6">
        <v>324498.5160686434</v>
      </c>
      <c r="C21" s="6">
        <v>466603.6868726793</v>
      </c>
      <c r="D21" s="6">
        <v>0</v>
      </c>
      <c r="E21" s="6">
        <v>0</v>
      </c>
      <c r="F21" s="6">
        <f t="shared" si="0"/>
        <v>791102.2029413227</v>
      </c>
      <c r="H21" s="7" t="s">
        <v>33</v>
      </c>
      <c r="I21" s="8">
        <v>16832492.00000001</v>
      </c>
    </row>
    <row r="22" spans="1:9" ht="12.75">
      <c r="A22" s="36" t="s">
        <v>34</v>
      </c>
      <c r="B22" s="6">
        <v>102926.1950737125</v>
      </c>
      <c r="C22" s="6">
        <v>42074.09355705805</v>
      </c>
      <c r="D22" s="6">
        <v>0</v>
      </c>
      <c r="E22" s="6">
        <v>0</v>
      </c>
      <c r="F22" s="6">
        <f aca="true" t="shared" si="1" ref="F22:F37">SUM(B22:E22)</f>
        <v>145000.28863077055</v>
      </c>
      <c r="H22" s="7" t="s">
        <v>35</v>
      </c>
      <c r="I22" s="8" t="s">
        <v>0</v>
      </c>
    </row>
    <row r="23" spans="1:9" ht="12.75">
      <c r="A23" s="36" t="s">
        <v>36</v>
      </c>
      <c r="B23" s="6">
        <v>642667.4760078313</v>
      </c>
      <c r="C23" s="6">
        <v>340957.77558191656</v>
      </c>
      <c r="D23" s="6">
        <v>0</v>
      </c>
      <c r="E23" s="6">
        <v>0</v>
      </c>
      <c r="F23" s="6">
        <f t="shared" si="1"/>
        <v>983625.2515897478</v>
      </c>
      <c r="H23" s="7" t="s">
        <v>37</v>
      </c>
      <c r="I23" s="8">
        <v>77023202</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42287457.83999999</v>
      </c>
    </row>
    <row r="26" spans="1:9" ht="12.75">
      <c r="A26" s="36" t="s">
        <v>41</v>
      </c>
      <c r="B26" s="6">
        <v>478204.158331243</v>
      </c>
      <c r="C26" s="6">
        <v>90513.19935136972</v>
      </c>
      <c r="D26" s="6">
        <v>64904</v>
      </c>
      <c r="E26" s="6">
        <v>0</v>
      </c>
      <c r="F26" s="6">
        <f t="shared" si="1"/>
        <v>633621.3576826127</v>
      </c>
      <c r="H26" s="7" t="s">
        <v>42</v>
      </c>
      <c r="I26" s="8">
        <f>+F60</f>
        <v>42287457.839999996</v>
      </c>
    </row>
    <row r="27" spans="1:9" ht="12.75">
      <c r="A27" s="36" t="s">
        <v>43</v>
      </c>
      <c r="B27" s="6">
        <v>27176.30835962641</v>
      </c>
      <c r="C27" s="6">
        <v>11581.916098522819</v>
      </c>
      <c r="D27" s="6">
        <v>0</v>
      </c>
      <c r="E27" s="6">
        <v>0</v>
      </c>
      <c r="F27" s="6">
        <f t="shared" si="1"/>
        <v>38758.22445814923</v>
      </c>
      <c r="I27" s="8" t="s">
        <v>0</v>
      </c>
    </row>
    <row r="28" spans="1:6" ht="12.75">
      <c r="A28" s="36" t="s">
        <v>44</v>
      </c>
      <c r="B28" s="6">
        <v>8917.981672802347</v>
      </c>
      <c r="C28" s="6">
        <v>280.8840945239043</v>
      </c>
      <c r="D28" s="6">
        <v>0</v>
      </c>
      <c r="E28" s="6">
        <v>0</v>
      </c>
      <c r="F28" s="6">
        <f t="shared" si="1"/>
        <v>9198.865767326251</v>
      </c>
    </row>
    <row r="29" spans="1:6" ht="12.75">
      <c r="A29" s="36" t="s">
        <v>45</v>
      </c>
      <c r="B29" s="6">
        <v>1745127.8124854583</v>
      </c>
      <c r="C29" s="6">
        <v>2086404.35517958</v>
      </c>
      <c r="D29" s="6">
        <v>0</v>
      </c>
      <c r="E29" s="6">
        <v>0</v>
      </c>
      <c r="F29" s="6">
        <f t="shared" si="1"/>
        <v>3831532.1676650383</v>
      </c>
    </row>
    <row r="30" spans="1:6" ht="12.75">
      <c r="A30" s="36" t="s">
        <v>46</v>
      </c>
      <c r="B30" s="6">
        <v>555677.2484830072</v>
      </c>
      <c r="C30" s="6">
        <v>100043.7176820277</v>
      </c>
      <c r="D30" s="6">
        <v>0</v>
      </c>
      <c r="E30" s="6">
        <v>0</v>
      </c>
      <c r="F30" s="6">
        <f t="shared" si="1"/>
        <v>655720.9661650349</v>
      </c>
    </row>
    <row r="31" spans="1:6" ht="12.75">
      <c r="A31" s="36" t="s">
        <v>47</v>
      </c>
      <c r="B31" s="6">
        <v>884681.6777419806</v>
      </c>
      <c r="C31" s="6">
        <v>723680.8972452627</v>
      </c>
      <c r="D31" s="6">
        <v>0</v>
      </c>
      <c r="E31" s="6">
        <v>0</v>
      </c>
      <c r="F31" s="6">
        <f t="shared" si="1"/>
        <v>1608362.5749872434</v>
      </c>
    </row>
    <row r="32" spans="1:6" ht="12.75">
      <c r="A32" s="36" t="s">
        <v>48</v>
      </c>
      <c r="B32" s="6">
        <v>265644.62856199656</v>
      </c>
      <c r="C32" s="6">
        <v>76604.67717118742</v>
      </c>
      <c r="D32" s="6">
        <v>0</v>
      </c>
      <c r="E32" s="6">
        <v>0</v>
      </c>
      <c r="F32" s="6">
        <f t="shared" si="1"/>
        <v>342249.305733184</v>
      </c>
    </row>
    <row r="33" spans="1:6" ht="12.75">
      <c r="A33" s="36" t="s">
        <v>49</v>
      </c>
      <c r="B33" s="6">
        <v>287311.1051698299</v>
      </c>
      <c r="C33" s="6">
        <v>183738.73158107838</v>
      </c>
      <c r="D33" s="6">
        <v>0</v>
      </c>
      <c r="E33" s="6">
        <v>0</v>
      </c>
      <c r="F33" s="6">
        <f t="shared" si="1"/>
        <v>471049.8367509083</v>
      </c>
    </row>
    <row r="34" spans="1:6" ht="12.75">
      <c r="A34" s="36" t="s">
        <v>50</v>
      </c>
      <c r="B34" s="6">
        <v>538122.5104710286</v>
      </c>
      <c r="C34" s="6">
        <v>68687.47715969954</v>
      </c>
      <c r="D34" s="6">
        <v>0</v>
      </c>
      <c r="E34" s="6">
        <v>0</v>
      </c>
      <c r="F34" s="6">
        <f t="shared" si="1"/>
        <v>606809.9876307282</v>
      </c>
    </row>
    <row r="35" spans="1:6" ht="12.75">
      <c r="A35" s="36" t="s">
        <v>51</v>
      </c>
      <c r="B35" s="6">
        <v>47082.33153044326</v>
      </c>
      <c r="C35" s="6">
        <v>1604.2459023966157</v>
      </c>
      <c r="D35" s="6">
        <v>0</v>
      </c>
      <c r="E35" s="6">
        <v>0</v>
      </c>
      <c r="F35" s="6">
        <f t="shared" si="1"/>
        <v>48686.57743283988</v>
      </c>
    </row>
    <row r="36" spans="1:6" ht="12.75">
      <c r="A36" s="36" t="s">
        <v>52</v>
      </c>
      <c r="B36" s="6">
        <v>0</v>
      </c>
      <c r="C36" s="6">
        <v>0</v>
      </c>
      <c r="D36" s="6">
        <v>0</v>
      </c>
      <c r="E36" s="6">
        <v>0</v>
      </c>
      <c r="F36" s="6">
        <f t="shared" si="1"/>
        <v>0</v>
      </c>
    </row>
    <row r="37" spans="1:6" ht="12.75">
      <c r="A37" s="36" t="s">
        <v>53</v>
      </c>
      <c r="B37" s="6">
        <v>113177.48173598465</v>
      </c>
      <c r="C37" s="6">
        <v>126717.0889124345</v>
      </c>
      <c r="D37" s="6">
        <v>0</v>
      </c>
      <c r="E37" s="6">
        <v>0</v>
      </c>
      <c r="F37" s="6">
        <f t="shared" si="1"/>
        <v>239894.57064841915</v>
      </c>
    </row>
    <row r="38" spans="1:6" ht="12.75">
      <c r="A38" s="36" t="s">
        <v>54</v>
      </c>
      <c r="B38" s="6">
        <v>0</v>
      </c>
      <c r="C38" s="6">
        <v>0</v>
      </c>
      <c r="D38" s="6">
        <v>0</v>
      </c>
      <c r="E38" s="6">
        <v>0</v>
      </c>
      <c r="F38" s="6">
        <f aca="true" t="shared" si="2" ref="F38:F53">SUM(B38:E38)</f>
        <v>0</v>
      </c>
    </row>
    <row r="39" spans="1:6" ht="12.75">
      <c r="A39" s="36" t="s">
        <v>55</v>
      </c>
      <c r="B39" s="6">
        <v>891751.9852690939</v>
      </c>
      <c r="C39" s="6">
        <v>177815.29087412037</v>
      </c>
      <c r="D39" s="6">
        <v>410</v>
      </c>
      <c r="E39" s="6">
        <v>0</v>
      </c>
      <c r="F39" s="6">
        <f t="shared" si="2"/>
        <v>1069977.2761432142</v>
      </c>
    </row>
    <row r="40" spans="1:6" ht="12.75">
      <c r="A40" s="36" t="s">
        <v>56</v>
      </c>
      <c r="B40" s="6">
        <v>180604.24763001414</v>
      </c>
      <c r="C40" s="6">
        <v>115491.82482981842</v>
      </c>
      <c r="D40" s="6">
        <v>0</v>
      </c>
      <c r="E40" s="6">
        <v>0</v>
      </c>
      <c r="F40" s="6">
        <f t="shared" si="2"/>
        <v>296096.07245983253</v>
      </c>
    </row>
    <row r="41" spans="1:6" ht="12.75">
      <c r="A41" s="36" t="s">
        <v>57</v>
      </c>
      <c r="B41" s="6">
        <v>0</v>
      </c>
      <c r="C41" s="6">
        <v>0</v>
      </c>
      <c r="D41" s="6">
        <v>0</v>
      </c>
      <c r="E41" s="6">
        <v>0</v>
      </c>
      <c r="F41" s="6">
        <f t="shared" si="2"/>
        <v>0</v>
      </c>
    </row>
    <row r="42" spans="1:6" ht="12.75">
      <c r="A42" s="36" t="s">
        <v>58</v>
      </c>
      <c r="B42" s="6">
        <v>237766.25863950292</v>
      </c>
      <c r="C42" s="6">
        <v>567986.9146483702</v>
      </c>
      <c r="D42" s="6">
        <v>0</v>
      </c>
      <c r="E42" s="6">
        <v>0</v>
      </c>
      <c r="F42" s="6">
        <f t="shared" si="2"/>
        <v>805753.1732878732</v>
      </c>
    </row>
    <row r="43" spans="1:6" ht="12.75">
      <c r="A43" s="36" t="s">
        <v>59</v>
      </c>
      <c r="B43" s="6">
        <v>714557.7559692017</v>
      </c>
      <c r="C43" s="6">
        <v>224165.983867947</v>
      </c>
      <c r="D43" s="6">
        <v>0</v>
      </c>
      <c r="E43" s="6">
        <v>0</v>
      </c>
      <c r="F43" s="6">
        <f t="shared" si="2"/>
        <v>938723.7398371487</v>
      </c>
    </row>
    <row r="44" spans="1:6" ht="12.75">
      <c r="A44" s="36" t="s">
        <v>60</v>
      </c>
      <c r="B44" s="6">
        <v>1703145.470319218</v>
      </c>
      <c r="C44" s="6">
        <v>1081675.6756462888</v>
      </c>
      <c r="D44" s="6">
        <v>2754</v>
      </c>
      <c r="E44" s="6">
        <v>0</v>
      </c>
      <c r="F44" s="6">
        <f t="shared" si="2"/>
        <v>2787575.145965507</v>
      </c>
    </row>
    <row r="45" spans="1:6" ht="12.75">
      <c r="A45" s="36" t="s">
        <v>61</v>
      </c>
      <c r="B45" s="6">
        <v>0</v>
      </c>
      <c r="C45" s="6">
        <v>0</v>
      </c>
      <c r="D45" s="6">
        <v>0</v>
      </c>
      <c r="E45" s="6">
        <v>0</v>
      </c>
      <c r="F45" s="6">
        <f t="shared" si="2"/>
        <v>0</v>
      </c>
    </row>
    <row r="46" spans="1:6" ht="12.75">
      <c r="A46" s="36" t="s">
        <v>62</v>
      </c>
      <c r="B46" s="6">
        <v>6843.604738469077</v>
      </c>
      <c r="C46" s="6">
        <v>100.02439740336698</v>
      </c>
      <c r="D46" s="6">
        <v>0</v>
      </c>
      <c r="E46" s="6">
        <v>0</v>
      </c>
      <c r="F46" s="6">
        <f t="shared" si="2"/>
        <v>6943.629135872445</v>
      </c>
    </row>
    <row r="47" spans="1:6" ht="12.75">
      <c r="A47" s="36" t="s">
        <v>63</v>
      </c>
      <c r="B47" s="6">
        <v>1110677.840284899</v>
      </c>
      <c r="C47" s="6">
        <v>437354.35624311806</v>
      </c>
      <c r="D47" s="6">
        <v>0</v>
      </c>
      <c r="E47" s="6">
        <v>0</v>
      </c>
      <c r="F47" s="6">
        <f t="shared" si="2"/>
        <v>1548032.196528017</v>
      </c>
    </row>
    <row r="48" spans="1:6" ht="12.75">
      <c r="A48" s="36" t="s">
        <v>64</v>
      </c>
      <c r="B48" s="6">
        <v>132906.67163769095</v>
      </c>
      <c r="C48" s="6">
        <v>64925.606540443856</v>
      </c>
      <c r="D48" s="6">
        <v>0</v>
      </c>
      <c r="E48" s="6">
        <v>0</v>
      </c>
      <c r="F48" s="6">
        <f t="shared" si="2"/>
        <v>197832.27817813482</v>
      </c>
    </row>
    <row r="49" spans="1:6" ht="12.75">
      <c r="A49" s="36" t="s">
        <v>65</v>
      </c>
      <c r="B49" s="6">
        <v>536432.896874727</v>
      </c>
      <c r="C49" s="6">
        <v>327287.61710364104</v>
      </c>
      <c r="D49" s="6">
        <v>0</v>
      </c>
      <c r="E49" s="6">
        <v>0</v>
      </c>
      <c r="F49" s="6">
        <f t="shared" si="2"/>
        <v>863720.513978368</v>
      </c>
    </row>
    <row r="50" spans="1:6" ht="12.75">
      <c r="A50" s="36" t="s">
        <v>66</v>
      </c>
      <c r="B50" s="6">
        <v>667715.3256464347</v>
      </c>
      <c r="C50" s="6">
        <v>1036237.9663041993</v>
      </c>
      <c r="D50" s="6">
        <v>37930</v>
      </c>
      <c r="E50" s="6">
        <v>0</v>
      </c>
      <c r="F50" s="6">
        <f t="shared" si="2"/>
        <v>1741883.291950634</v>
      </c>
    </row>
    <row r="51" spans="1:6" ht="12.75">
      <c r="A51" s="36" t="s">
        <v>67</v>
      </c>
      <c r="B51" s="6">
        <v>164135.28662905397</v>
      </c>
      <c r="C51" s="6">
        <v>148435.97674819324</v>
      </c>
      <c r="D51" s="6">
        <v>0</v>
      </c>
      <c r="E51" s="6">
        <v>0</v>
      </c>
      <c r="F51" s="6">
        <f t="shared" si="2"/>
        <v>312571.2633772472</v>
      </c>
    </row>
    <row r="52" spans="1:6" ht="12.75">
      <c r="A52" s="36" t="s">
        <v>68</v>
      </c>
      <c r="B52" s="6">
        <v>0</v>
      </c>
      <c r="C52" s="6">
        <v>0</v>
      </c>
      <c r="D52" s="6">
        <v>0</v>
      </c>
      <c r="E52" s="6">
        <v>0</v>
      </c>
      <c r="F52" s="6">
        <f t="shared" si="2"/>
        <v>0</v>
      </c>
    </row>
    <row r="53" spans="1:6" ht="12.75">
      <c r="A53" s="36" t="s">
        <v>69</v>
      </c>
      <c r="B53" s="6">
        <v>831213.8502993141</v>
      </c>
      <c r="C53" s="6">
        <v>357608.1176908276</v>
      </c>
      <c r="D53" s="6">
        <v>7316</v>
      </c>
      <c r="E53" s="6">
        <v>0</v>
      </c>
      <c r="F53" s="6">
        <f t="shared" si="2"/>
        <v>1196137.9679901418</v>
      </c>
    </row>
    <row r="54" spans="1:6" ht="12.75">
      <c r="A54" s="36" t="s">
        <v>70</v>
      </c>
      <c r="B54" s="6">
        <v>1198956.2408168048</v>
      </c>
      <c r="C54" s="6">
        <v>426443.2356421815</v>
      </c>
      <c r="D54" s="6">
        <v>0</v>
      </c>
      <c r="E54" s="6">
        <v>0</v>
      </c>
      <c r="F54" s="6">
        <f>SUM(B54:E54)</f>
        <v>1625399.4764589863</v>
      </c>
    </row>
    <row r="55" spans="1:6" ht="12.75">
      <c r="A55" s="36" t="s">
        <v>71</v>
      </c>
      <c r="B55" s="6">
        <v>282947.8995759951</v>
      </c>
      <c r="C55" s="6">
        <v>10425.507669498707</v>
      </c>
      <c r="D55" s="6">
        <v>5634</v>
      </c>
      <c r="E55" s="6">
        <v>0</v>
      </c>
      <c r="F55" s="6">
        <f>SUM(B55:E55)</f>
        <v>299007.40724549384</v>
      </c>
    </row>
    <row r="56" spans="1:6" ht="12.75">
      <c r="A56" s="36" t="s">
        <v>72</v>
      </c>
      <c r="B56" s="6">
        <v>97691.72031524827</v>
      </c>
      <c r="C56" s="6">
        <v>80736.74123591729</v>
      </c>
      <c r="D56" s="6">
        <v>0</v>
      </c>
      <c r="E56" s="6">
        <v>0</v>
      </c>
      <c r="F56" s="6">
        <f>SUM(B56:E56)</f>
        <v>178428.46155116556</v>
      </c>
    </row>
    <row r="57" spans="1:6" ht="12.75">
      <c r="A57" s="36" t="s">
        <v>73</v>
      </c>
      <c r="B57" s="6">
        <v>44936.17348788094</v>
      </c>
      <c r="C57" s="6">
        <v>41427.28376492072</v>
      </c>
      <c r="D57" s="6">
        <v>0</v>
      </c>
      <c r="E57" s="6">
        <v>0</v>
      </c>
      <c r="F57" s="6">
        <f>SUM(B57:E57)</f>
        <v>86363.45725280166</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26944556.297938302</v>
      </c>
      <c r="C60" s="6">
        <f>SUM(C6:C58)</f>
        <v>15147310.54206168</v>
      </c>
      <c r="D60" s="6">
        <f>SUM(D6:D58)</f>
        <v>195591</v>
      </c>
      <c r="E60" s="6">
        <f>SUM(E6:E58)</f>
        <v>0</v>
      </c>
      <c r="F60" s="6">
        <f>SUM(F6:F58)</f>
        <v>42287457.839999996</v>
      </c>
    </row>
  </sheetData>
  <mergeCells count="1">
    <mergeCell ref="B1:F1"/>
  </mergeCells>
  <printOptions horizontalCentered="1" verticalCentered="1"/>
  <pageMargins left="0.5" right="0.5" top="0" bottom="0" header="0.5" footer="0.5"/>
  <pageSetup fitToHeight="1" fitToWidth="1"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8.125" style="7" bestFit="1" customWidth="1"/>
    <col min="3" max="3" width="11.625" style="7" bestFit="1" customWidth="1"/>
    <col min="4" max="4" width="8.125" style="7" bestFit="1" customWidth="1"/>
    <col min="5" max="5" width="14.50390625" style="7" bestFit="1" customWidth="1"/>
    <col min="6" max="6" width="8.125" style="7" bestFit="1" customWidth="1"/>
    <col min="7" max="7" width="2.625" style="7" customWidth="1"/>
    <col min="8" max="8" width="28.125" style="7" bestFit="1" customWidth="1"/>
    <col min="9" max="9" width="8.125" style="8" bestFit="1" customWidth="1"/>
    <col min="10" max="16384" width="10.625" style="7" customWidth="1"/>
  </cols>
  <sheetData>
    <row r="1" spans="1:6" ht="12.75">
      <c r="A1"/>
      <c r="B1" s="122" t="s">
        <v>98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0</v>
      </c>
      <c r="C9" s="6">
        <v>0</v>
      </c>
      <c r="D9" s="6">
        <v>0</v>
      </c>
      <c r="E9" s="6">
        <v>0</v>
      </c>
      <c r="F9" s="6">
        <f t="shared" si="0"/>
        <v>0</v>
      </c>
      <c r="H9" s="7" t="s">
        <v>0</v>
      </c>
      <c r="I9" s="8" t="s">
        <v>0</v>
      </c>
    </row>
    <row r="10" spans="1:9" ht="12.75">
      <c r="A10" s="36" t="s">
        <v>12</v>
      </c>
      <c r="B10" s="6">
        <v>2098.1795464806414</v>
      </c>
      <c r="C10" s="6">
        <v>0</v>
      </c>
      <c r="D10" s="6">
        <v>188.96083577349984</v>
      </c>
      <c r="E10" s="6">
        <v>0</v>
      </c>
      <c r="F10" s="6">
        <f t="shared" si="0"/>
        <v>2287.140382254141</v>
      </c>
      <c r="H10" s="7" t="s">
        <v>13</v>
      </c>
      <c r="I10" s="8">
        <v>0</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1463.7377437513</v>
      </c>
      <c r="C14" s="6">
        <v>0</v>
      </c>
      <c r="D14" s="6">
        <v>297.31972642129375</v>
      </c>
      <c r="E14" s="6">
        <v>0</v>
      </c>
      <c r="F14" s="6">
        <f t="shared" si="0"/>
        <v>1761.0574701725939</v>
      </c>
      <c r="H14" s="7" t="s">
        <v>20</v>
      </c>
      <c r="I14" s="8">
        <v>0</v>
      </c>
    </row>
    <row r="15" spans="1:9" ht="12.75">
      <c r="A15" s="36" t="s">
        <v>21</v>
      </c>
      <c r="B15" s="6">
        <v>0</v>
      </c>
      <c r="C15" s="6">
        <v>0</v>
      </c>
      <c r="D15" s="6">
        <v>0</v>
      </c>
      <c r="E15" s="6">
        <v>0</v>
      </c>
      <c r="F15" s="6">
        <f t="shared" si="0"/>
        <v>0</v>
      </c>
      <c r="H15" s="7" t="s">
        <v>22</v>
      </c>
      <c r="I15" s="8">
        <v>43838.55</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11499.585566866841</v>
      </c>
      <c r="C19" s="6">
        <v>0</v>
      </c>
      <c r="D19" s="6">
        <v>6621.837985779982</v>
      </c>
      <c r="E19" s="6">
        <v>0</v>
      </c>
      <c r="F19" s="6">
        <f t="shared" si="0"/>
        <v>18121.423552646822</v>
      </c>
      <c r="H19" s="7" t="s">
        <v>29</v>
      </c>
      <c r="I19" s="8">
        <v>0</v>
      </c>
    </row>
    <row r="20" spans="1:9" ht="12.75">
      <c r="A20" s="36" t="s">
        <v>30</v>
      </c>
      <c r="B20" s="6">
        <v>1472.221165303949</v>
      </c>
      <c r="C20" s="6">
        <v>0</v>
      </c>
      <c r="D20" s="6">
        <v>363.9910065945802</v>
      </c>
      <c r="E20" s="6">
        <v>0</v>
      </c>
      <c r="F20" s="6">
        <f t="shared" si="0"/>
        <v>1836.212171898529</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t="shared" si="0"/>
        <v>0</v>
      </c>
      <c r="H22" s="7" t="s">
        <v>35</v>
      </c>
      <c r="I22" s="8" t="s">
        <v>0</v>
      </c>
    </row>
    <row r="23" spans="1:9" ht="12.75">
      <c r="A23" s="36" t="s">
        <v>36</v>
      </c>
      <c r="B23" s="6">
        <v>1701.3396926583944</v>
      </c>
      <c r="C23" s="6">
        <v>0</v>
      </c>
      <c r="D23" s="6">
        <v>782.8278806069828</v>
      </c>
      <c r="E23" s="6">
        <v>0</v>
      </c>
      <c r="F23" s="6">
        <f t="shared" si="0"/>
        <v>2484.167573265377</v>
      </c>
      <c r="H23" s="7" t="s">
        <v>37</v>
      </c>
      <c r="I23" s="8">
        <v>0</v>
      </c>
    </row>
    <row r="24" spans="1:6" ht="12.75">
      <c r="A24" s="36" t="s">
        <v>38</v>
      </c>
      <c r="B24" s="6">
        <v>0</v>
      </c>
      <c r="C24" s="6">
        <v>0</v>
      </c>
      <c r="D24" s="6">
        <v>0</v>
      </c>
      <c r="E24" s="6">
        <v>0</v>
      </c>
      <c r="F24" s="6">
        <f t="shared" si="0"/>
        <v>0</v>
      </c>
    </row>
    <row r="25" spans="1:9" ht="12.75">
      <c r="A25" s="36" t="s">
        <v>39</v>
      </c>
      <c r="B25" s="6">
        <v>0</v>
      </c>
      <c r="C25" s="6">
        <v>0</v>
      </c>
      <c r="D25" s="6">
        <v>0</v>
      </c>
      <c r="E25" s="6">
        <v>0</v>
      </c>
      <c r="F25" s="6">
        <f t="shared" si="0"/>
        <v>0</v>
      </c>
      <c r="H25" s="7" t="s">
        <v>40</v>
      </c>
      <c r="I25" s="8">
        <f>SUM(I10:I15)-SUM(I18:I23)</f>
        <v>43838.55</v>
      </c>
    </row>
    <row r="26" spans="1:9" ht="12.75">
      <c r="A26" s="36" t="s">
        <v>41</v>
      </c>
      <c r="B26" s="6">
        <v>1476.6602967594013</v>
      </c>
      <c r="C26" s="6">
        <v>0</v>
      </c>
      <c r="D26" s="6">
        <v>131.0409577291891</v>
      </c>
      <c r="E26" s="6">
        <v>0</v>
      </c>
      <c r="F26" s="6">
        <f t="shared" si="0"/>
        <v>1607.7012544885904</v>
      </c>
      <c r="H26" s="7" t="s">
        <v>42</v>
      </c>
      <c r="I26" s="8">
        <f>+F60</f>
        <v>43838.55000000001</v>
      </c>
    </row>
    <row r="27" spans="1:6" ht="12.75">
      <c r="A27" s="36" t="s">
        <v>43</v>
      </c>
      <c r="B27" s="6">
        <v>0</v>
      </c>
      <c r="C27" s="6">
        <v>0</v>
      </c>
      <c r="D27" s="6">
        <v>0</v>
      </c>
      <c r="E27" s="6">
        <v>0</v>
      </c>
      <c r="F27" s="6">
        <f t="shared" si="0"/>
        <v>0</v>
      </c>
    </row>
    <row r="28" spans="1:6" ht="12.75">
      <c r="A28" s="36" t="s">
        <v>44</v>
      </c>
      <c r="B28" s="6">
        <v>2296.9757566229864</v>
      </c>
      <c r="C28" s="6">
        <v>0</v>
      </c>
      <c r="D28" s="6">
        <v>343.5948445585269</v>
      </c>
      <c r="E28" s="6">
        <v>0</v>
      </c>
      <c r="F28" s="6">
        <f t="shared" si="0"/>
        <v>2640.570601181513</v>
      </c>
    </row>
    <row r="29" spans="1:6" ht="12.75">
      <c r="A29" s="36" t="s">
        <v>45</v>
      </c>
      <c r="B29" s="6">
        <v>0</v>
      </c>
      <c r="C29" s="6">
        <v>0</v>
      </c>
      <c r="D29" s="6">
        <v>0</v>
      </c>
      <c r="E29" s="6">
        <v>0</v>
      </c>
      <c r="F29" s="6">
        <f t="shared" si="0"/>
        <v>0</v>
      </c>
    </row>
    <row r="30" spans="1:6" ht="12.75">
      <c r="A30" s="36" t="s">
        <v>46</v>
      </c>
      <c r="B30" s="6">
        <v>0</v>
      </c>
      <c r="C30" s="6">
        <v>0</v>
      </c>
      <c r="D30" s="6">
        <v>0</v>
      </c>
      <c r="E30" s="6">
        <v>0</v>
      </c>
      <c r="F30" s="6">
        <f t="shared" si="0"/>
        <v>0</v>
      </c>
    </row>
    <row r="31" spans="1:6" ht="12.75">
      <c r="A31" s="36" t="s">
        <v>47</v>
      </c>
      <c r="B31" s="6">
        <v>553.8440152014135</v>
      </c>
      <c r="C31" s="6">
        <v>0</v>
      </c>
      <c r="D31" s="6">
        <v>180.43773274252263</v>
      </c>
      <c r="E31" s="6">
        <v>0</v>
      </c>
      <c r="F31" s="6">
        <f t="shared" si="0"/>
        <v>734.2817479439361</v>
      </c>
    </row>
    <row r="32" spans="1:6" ht="12.75">
      <c r="A32" s="36" t="s">
        <v>48</v>
      </c>
      <c r="B32" s="6">
        <v>0</v>
      </c>
      <c r="C32" s="6">
        <v>0</v>
      </c>
      <c r="D32" s="6">
        <v>0</v>
      </c>
      <c r="E32" s="6">
        <v>0</v>
      </c>
      <c r="F32" s="6">
        <f t="shared" si="0"/>
        <v>0</v>
      </c>
    </row>
    <row r="33" spans="1:6" ht="12.75">
      <c r="A33" s="36" t="s">
        <v>49</v>
      </c>
      <c r="B33" s="6">
        <v>0</v>
      </c>
      <c r="C33" s="6">
        <v>0</v>
      </c>
      <c r="D33" s="6">
        <v>0</v>
      </c>
      <c r="E33" s="6">
        <v>0</v>
      </c>
      <c r="F33" s="6">
        <f t="shared" si="0"/>
        <v>0</v>
      </c>
    </row>
    <row r="34" spans="1:6" ht="12.75">
      <c r="A34" s="36" t="s">
        <v>50</v>
      </c>
      <c r="B34" s="6">
        <v>0</v>
      </c>
      <c r="C34" s="6">
        <v>0</v>
      </c>
      <c r="D34" s="6">
        <v>0</v>
      </c>
      <c r="E34" s="6">
        <v>0</v>
      </c>
      <c r="F34" s="6">
        <f t="shared" si="0"/>
        <v>0</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0</v>
      </c>
      <c r="E37" s="6">
        <v>0</v>
      </c>
      <c r="F37" s="6">
        <f t="shared" si="0"/>
        <v>0</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8595.80479319895</v>
      </c>
      <c r="C41" s="6">
        <v>0</v>
      </c>
      <c r="D41" s="6">
        <v>1894.3697220333001</v>
      </c>
      <c r="E41" s="6">
        <v>0</v>
      </c>
      <c r="F41" s="6">
        <f t="shared" si="0"/>
        <v>10490.17451523225</v>
      </c>
    </row>
    <row r="42" spans="1:6" ht="12.75">
      <c r="A42" s="36" t="s">
        <v>58</v>
      </c>
      <c r="B42" s="6">
        <v>0</v>
      </c>
      <c r="C42" s="6">
        <v>0</v>
      </c>
      <c r="D42" s="6">
        <v>0</v>
      </c>
      <c r="E42" s="6">
        <v>0</v>
      </c>
      <c r="F42" s="6">
        <f t="shared" si="0"/>
        <v>0</v>
      </c>
    </row>
    <row r="43" spans="1:6" ht="12.75">
      <c r="A43" s="36" t="s">
        <v>59</v>
      </c>
      <c r="B43" s="6">
        <v>0</v>
      </c>
      <c r="C43" s="6">
        <v>0</v>
      </c>
      <c r="D43" s="6">
        <v>0</v>
      </c>
      <c r="E43" s="6">
        <v>0</v>
      </c>
      <c r="F43" s="6">
        <f t="shared" si="0"/>
        <v>0</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0</v>
      </c>
      <c r="E48" s="6">
        <v>0</v>
      </c>
      <c r="F48" s="6">
        <f t="shared" si="0"/>
        <v>0</v>
      </c>
    </row>
    <row r="49" spans="1:6" ht="12.75">
      <c r="A49" s="36" t="s">
        <v>65</v>
      </c>
      <c r="B49" s="6">
        <v>0</v>
      </c>
      <c r="C49" s="6">
        <v>0</v>
      </c>
      <c r="D49" s="6">
        <v>0</v>
      </c>
      <c r="E49" s="6">
        <v>0</v>
      </c>
      <c r="F49" s="6">
        <f t="shared" si="0"/>
        <v>0</v>
      </c>
    </row>
    <row r="50" spans="1:6" ht="12.75">
      <c r="A50" s="36" t="s">
        <v>66</v>
      </c>
      <c r="B50" s="6">
        <v>0</v>
      </c>
      <c r="C50" s="6">
        <v>0</v>
      </c>
      <c r="D50" s="6">
        <v>0</v>
      </c>
      <c r="E50" s="6">
        <v>0</v>
      </c>
      <c r="F50" s="6">
        <f t="shared" si="0"/>
        <v>0</v>
      </c>
    </row>
    <row r="51" spans="1:6" ht="12.75">
      <c r="A51" s="36" t="s">
        <v>67</v>
      </c>
      <c r="B51" s="6">
        <v>0</v>
      </c>
      <c r="C51" s="6">
        <v>0</v>
      </c>
      <c r="D51" s="6">
        <v>0</v>
      </c>
      <c r="E51" s="6">
        <v>0</v>
      </c>
      <c r="F51" s="6">
        <f t="shared" si="0"/>
        <v>0</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1438.0686470360138</v>
      </c>
      <c r="C55" s="6">
        <v>0</v>
      </c>
      <c r="D55" s="6">
        <v>437.7520838802377</v>
      </c>
      <c r="E55" s="6">
        <v>0</v>
      </c>
      <c r="F55" s="6">
        <f>SUM(B55:E55)</f>
        <v>1875.8207309162515</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32596.417223879886</v>
      </c>
      <c r="C60" s="6">
        <f>SUM(C6:C58)</f>
        <v>0</v>
      </c>
      <c r="D60" s="6">
        <f>SUM(D6:D58)</f>
        <v>11242.132776120114</v>
      </c>
      <c r="E60" s="6">
        <f>SUM(E6:E58)</f>
        <v>0</v>
      </c>
      <c r="F60" s="6">
        <f>SUM(F6:F58)</f>
        <v>43838.55000000001</v>
      </c>
    </row>
  </sheetData>
  <mergeCells count="1">
    <mergeCell ref="B1:F1"/>
  </mergeCells>
  <printOptions horizontalCentered="1" verticalCentered="1"/>
  <pageMargins left="0.5" right="0.5" top="0" bottom="0" header="0.5" footer="0.5"/>
  <pageSetup fitToHeight="1" fitToWidth="1" horizontalDpi="600" verticalDpi="600" orientation="portrait" scale="8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5.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127</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557191</v>
      </c>
      <c r="E6" s="6">
        <v>0</v>
      </c>
      <c r="F6" s="6">
        <f aca="true" t="shared" si="0" ref="F6:F53">SUM(B6:E6)</f>
        <v>557191</v>
      </c>
      <c r="H6" s="7" t="s">
        <v>8</v>
      </c>
      <c r="I6" s="8" t="s">
        <v>0</v>
      </c>
    </row>
    <row r="7" spans="1:6" ht="12" customHeight="1">
      <c r="A7" s="36" t="s">
        <v>9</v>
      </c>
      <c r="B7" s="6">
        <v>0</v>
      </c>
      <c r="C7" s="6">
        <v>0</v>
      </c>
      <c r="D7" s="6">
        <v>0</v>
      </c>
      <c r="E7" s="6">
        <v>0</v>
      </c>
      <c r="F7" s="6">
        <f t="shared" si="0"/>
        <v>0</v>
      </c>
    </row>
    <row r="8" spans="1:9" ht="12.75">
      <c r="A8" s="36" t="s">
        <v>10</v>
      </c>
      <c r="B8" s="6">
        <v>0</v>
      </c>
      <c r="C8" s="6">
        <v>0</v>
      </c>
      <c r="D8" s="6">
        <v>193164</v>
      </c>
      <c r="E8" s="6">
        <v>0</v>
      </c>
      <c r="F8" s="6">
        <f t="shared" si="0"/>
        <v>193164</v>
      </c>
      <c r="H8" s="7" t="s">
        <v>0</v>
      </c>
      <c r="I8" s="8" t="s">
        <v>0</v>
      </c>
    </row>
    <row r="9" spans="1:9" ht="12.75">
      <c r="A9" s="36" t="s">
        <v>11</v>
      </c>
      <c r="B9" s="6">
        <v>0</v>
      </c>
      <c r="C9" s="6">
        <v>0</v>
      </c>
      <c r="D9" s="6">
        <v>87320</v>
      </c>
      <c r="E9" s="6">
        <v>0</v>
      </c>
      <c r="F9" s="6">
        <f t="shared" si="0"/>
        <v>87320</v>
      </c>
      <c r="H9" s="7" t="s">
        <v>0</v>
      </c>
      <c r="I9" s="8" t="s">
        <v>0</v>
      </c>
    </row>
    <row r="10" spans="1:9" ht="12.75">
      <c r="A10" s="36" t="s">
        <v>12</v>
      </c>
      <c r="B10" s="6">
        <v>0</v>
      </c>
      <c r="C10" s="6">
        <v>0</v>
      </c>
      <c r="D10" s="6">
        <v>164443</v>
      </c>
      <c r="E10" s="6">
        <v>0</v>
      </c>
      <c r="F10" s="6">
        <f t="shared" si="0"/>
        <v>164443</v>
      </c>
      <c r="H10" s="7" t="s">
        <v>13</v>
      </c>
      <c r="I10" s="8">
        <v>8039281</v>
      </c>
    </row>
    <row r="11" spans="1:6" ht="12.75">
      <c r="A11" s="36" t="s">
        <v>14</v>
      </c>
      <c r="B11" s="6">
        <v>0</v>
      </c>
      <c r="C11" s="6">
        <v>0</v>
      </c>
      <c r="D11" s="6">
        <v>55203</v>
      </c>
      <c r="E11" s="6">
        <v>0</v>
      </c>
      <c r="F11" s="6">
        <f t="shared" si="0"/>
        <v>55203</v>
      </c>
    </row>
    <row r="12" spans="1:8" ht="12.75">
      <c r="A12" s="36" t="s">
        <v>15</v>
      </c>
      <c r="B12" s="6">
        <v>0</v>
      </c>
      <c r="C12" s="6">
        <v>0</v>
      </c>
      <c r="D12" s="6">
        <v>0</v>
      </c>
      <c r="E12" s="6">
        <v>0</v>
      </c>
      <c r="F12" s="6">
        <f t="shared" si="0"/>
        <v>0</v>
      </c>
      <c r="H12" s="7" t="s">
        <v>16</v>
      </c>
    </row>
    <row r="13" spans="1:9" ht="12.75">
      <c r="A13" s="36" t="s">
        <v>17</v>
      </c>
      <c r="B13" s="6">
        <v>0</v>
      </c>
      <c r="C13" s="6">
        <v>0</v>
      </c>
      <c r="D13" s="6">
        <v>264</v>
      </c>
      <c r="E13" s="6">
        <v>0</v>
      </c>
      <c r="F13" s="6">
        <f t="shared" si="0"/>
        <v>264</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13820</v>
      </c>
      <c r="E15" s="6">
        <v>0</v>
      </c>
      <c r="F15" s="6">
        <f t="shared" si="0"/>
        <v>13820</v>
      </c>
      <c r="H15" s="7" t="s">
        <v>22</v>
      </c>
      <c r="I15" s="8">
        <v>67713</v>
      </c>
    </row>
    <row r="16" spans="1:6" ht="12.75">
      <c r="A16" s="36" t="s">
        <v>23</v>
      </c>
      <c r="B16" s="6">
        <v>0</v>
      </c>
      <c r="C16" s="6">
        <v>0</v>
      </c>
      <c r="D16" s="6">
        <v>2711387</v>
      </c>
      <c r="E16" s="6">
        <v>0</v>
      </c>
      <c r="F16" s="6">
        <f t="shared" si="0"/>
        <v>2711387</v>
      </c>
    </row>
    <row r="17" spans="1:8" ht="12.75">
      <c r="A17" s="36" t="s">
        <v>24</v>
      </c>
      <c r="B17" s="6">
        <v>0</v>
      </c>
      <c r="C17" s="6">
        <v>0</v>
      </c>
      <c r="D17" s="6">
        <v>0</v>
      </c>
      <c r="E17" s="6">
        <v>0</v>
      </c>
      <c r="F17" s="6">
        <f t="shared" si="0"/>
        <v>0</v>
      </c>
      <c r="H17" s="7" t="s">
        <v>25</v>
      </c>
    </row>
    <row r="18" spans="1:9" ht="12.75">
      <c r="A18" s="36" t="s">
        <v>26</v>
      </c>
      <c r="B18" s="6">
        <v>0</v>
      </c>
      <c r="C18" s="6">
        <v>0</v>
      </c>
      <c r="D18" s="6">
        <v>21960</v>
      </c>
      <c r="E18" s="6">
        <v>0</v>
      </c>
      <c r="F18" s="6">
        <f t="shared" si="0"/>
        <v>21960</v>
      </c>
      <c r="H18" s="7" t="s">
        <v>27</v>
      </c>
      <c r="I18" s="8">
        <v>0</v>
      </c>
    </row>
    <row r="19" spans="1:9" ht="12.75">
      <c r="A19" s="36" t="s">
        <v>28</v>
      </c>
      <c r="B19" s="6">
        <v>0</v>
      </c>
      <c r="C19" s="6">
        <v>0</v>
      </c>
      <c r="D19" s="6">
        <v>122013</v>
      </c>
      <c r="E19" s="6">
        <v>0</v>
      </c>
      <c r="F19" s="6">
        <f t="shared" si="0"/>
        <v>122013</v>
      </c>
      <c r="H19" s="7" t="s">
        <v>29</v>
      </c>
      <c r="I19" s="8">
        <v>0</v>
      </c>
    </row>
    <row r="20" spans="1:9" ht="12.75">
      <c r="A20" s="36" t="s">
        <v>30</v>
      </c>
      <c r="B20" s="6">
        <v>0</v>
      </c>
      <c r="C20" s="6">
        <v>0</v>
      </c>
      <c r="D20" s="6">
        <v>27047</v>
      </c>
      <c r="E20" s="6">
        <v>0</v>
      </c>
      <c r="F20" s="6">
        <f t="shared" si="0"/>
        <v>27047</v>
      </c>
      <c r="H20" s="7" t="s">
        <v>31</v>
      </c>
      <c r="I20" s="8" t="s">
        <v>0</v>
      </c>
    </row>
    <row r="21" spans="1:9" ht="12.75">
      <c r="A21" s="36" t="s">
        <v>32</v>
      </c>
      <c r="B21" s="6">
        <v>0</v>
      </c>
      <c r="C21" s="6">
        <v>0</v>
      </c>
      <c r="D21" s="6">
        <v>25481</v>
      </c>
      <c r="E21" s="6">
        <v>0</v>
      </c>
      <c r="F21" s="6">
        <f t="shared" si="0"/>
        <v>25481</v>
      </c>
      <c r="H21" s="7" t="s">
        <v>33</v>
      </c>
      <c r="I21" s="8">
        <v>0</v>
      </c>
    </row>
    <row r="22" spans="1:9" ht="12.75">
      <c r="A22" s="36" t="s">
        <v>34</v>
      </c>
      <c r="B22" s="6">
        <v>0</v>
      </c>
      <c r="C22" s="6">
        <v>0</v>
      </c>
      <c r="D22" s="6">
        <v>14496</v>
      </c>
      <c r="E22" s="6">
        <v>0</v>
      </c>
      <c r="F22" s="6">
        <f t="shared" si="0"/>
        <v>14496</v>
      </c>
      <c r="H22" s="7" t="s">
        <v>35</v>
      </c>
      <c r="I22" s="8" t="s">
        <v>0</v>
      </c>
    </row>
    <row r="23" spans="1:9" ht="12.75">
      <c r="A23" s="36" t="s">
        <v>36</v>
      </c>
      <c r="B23" s="6">
        <v>0</v>
      </c>
      <c r="C23" s="6">
        <v>0</v>
      </c>
      <c r="D23" s="6">
        <v>463038</v>
      </c>
      <c r="E23" s="6">
        <v>0</v>
      </c>
      <c r="F23" s="6">
        <f t="shared" si="0"/>
        <v>463038</v>
      </c>
      <c r="H23" s="7" t="s">
        <v>37</v>
      </c>
      <c r="I23" s="8">
        <v>0</v>
      </c>
    </row>
    <row r="24" spans="1:6" ht="12.75">
      <c r="A24" s="36" t="s">
        <v>38</v>
      </c>
      <c r="B24" s="6">
        <v>0</v>
      </c>
      <c r="C24" s="6">
        <v>0</v>
      </c>
      <c r="D24" s="6">
        <v>70448</v>
      </c>
      <c r="E24" s="6">
        <v>0</v>
      </c>
      <c r="F24" s="6">
        <f t="shared" si="0"/>
        <v>70448</v>
      </c>
    </row>
    <row r="25" spans="1:9" ht="12.75">
      <c r="A25" s="36" t="s">
        <v>39</v>
      </c>
      <c r="B25" s="6">
        <v>0</v>
      </c>
      <c r="C25" s="6">
        <v>0</v>
      </c>
      <c r="D25" s="6">
        <v>0</v>
      </c>
      <c r="E25" s="6">
        <v>0</v>
      </c>
      <c r="F25" s="6">
        <f t="shared" si="0"/>
        <v>0</v>
      </c>
      <c r="H25" s="7" t="s">
        <v>40</v>
      </c>
      <c r="I25" s="8">
        <f>SUM(I10:I15)-SUM(I18:I23)</f>
        <v>8106994</v>
      </c>
    </row>
    <row r="26" spans="1:9" ht="12.75">
      <c r="A26" s="36" t="s">
        <v>41</v>
      </c>
      <c r="B26" s="6">
        <v>0</v>
      </c>
      <c r="C26" s="6">
        <v>0</v>
      </c>
      <c r="D26" s="6">
        <v>6769</v>
      </c>
      <c r="E26" s="6">
        <v>0</v>
      </c>
      <c r="F26" s="6">
        <f t="shared" si="0"/>
        <v>6769</v>
      </c>
      <c r="H26" s="7" t="s">
        <v>42</v>
      </c>
      <c r="I26" s="8">
        <f>+F60</f>
        <v>8106994</v>
      </c>
    </row>
    <row r="27" spans="1:6" ht="12.75">
      <c r="A27" s="36" t="s">
        <v>43</v>
      </c>
      <c r="B27" s="6">
        <v>0</v>
      </c>
      <c r="C27" s="6">
        <v>0</v>
      </c>
      <c r="D27" s="6">
        <v>0</v>
      </c>
      <c r="E27" s="6">
        <v>0</v>
      </c>
      <c r="F27" s="6">
        <f t="shared" si="0"/>
        <v>0</v>
      </c>
    </row>
    <row r="28" spans="1:6" ht="12.75">
      <c r="A28" s="36" t="s">
        <v>44</v>
      </c>
      <c r="B28" s="6">
        <v>0</v>
      </c>
      <c r="C28" s="6">
        <v>0</v>
      </c>
      <c r="D28" s="6">
        <v>111797</v>
      </c>
      <c r="E28" s="6">
        <v>0</v>
      </c>
      <c r="F28" s="6">
        <f t="shared" si="0"/>
        <v>111797</v>
      </c>
    </row>
    <row r="29" spans="1:6" ht="12.75">
      <c r="A29" s="36" t="s">
        <v>45</v>
      </c>
      <c r="B29" s="6">
        <v>0</v>
      </c>
      <c r="C29" s="6">
        <v>0</v>
      </c>
      <c r="D29" s="6">
        <v>0</v>
      </c>
      <c r="E29" s="6">
        <v>0</v>
      </c>
      <c r="F29" s="6">
        <f t="shared" si="0"/>
        <v>0</v>
      </c>
    </row>
    <row r="30" spans="1:6" ht="12.75">
      <c r="A30" s="36" t="s">
        <v>46</v>
      </c>
      <c r="B30" s="6">
        <v>0</v>
      </c>
      <c r="C30" s="6">
        <v>0</v>
      </c>
      <c r="D30" s="6">
        <v>189833</v>
      </c>
      <c r="E30" s="6">
        <v>0</v>
      </c>
      <c r="F30" s="6">
        <f t="shared" si="0"/>
        <v>189833</v>
      </c>
    </row>
    <row r="31" spans="1:6" ht="12.75">
      <c r="A31" s="36" t="s">
        <v>47</v>
      </c>
      <c r="B31" s="6">
        <v>0</v>
      </c>
      <c r="C31" s="6">
        <v>0</v>
      </c>
      <c r="D31" s="6">
        <v>143266</v>
      </c>
      <c r="E31" s="6">
        <v>0</v>
      </c>
      <c r="F31" s="6">
        <f t="shared" si="0"/>
        <v>143266</v>
      </c>
    </row>
    <row r="32" spans="1:6" ht="12.75">
      <c r="A32" s="36" t="s">
        <v>48</v>
      </c>
      <c r="B32" s="6">
        <v>0</v>
      </c>
      <c r="C32" s="6">
        <v>0</v>
      </c>
      <c r="D32" s="6">
        <v>15589</v>
      </c>
      <c r="E32" s="6">
        <v>0</v>
      </c>
      <c r="F32" s="6">
        <f t="shared" si="0"/>
        <v>15589</v>
      </c>
    </row>
    <row r="33" spans="1:6" ht="12.75">
      <c r="A33" s="36" t="s">
        <v>49</v>
      </c>
      <c r="B33" s="6">
        <v>0</v>
      </c>
      <c r="C33" s="6">
        <v>0</v>
      </c>
      <c r="D33" s="6">
        <v>47648</v>
      </c>
      <c r="E33" s="6">
        <v>0</v>
      </c>
      <c r="F33" s="6">
        <f t="shared" si="0"/>
        <v>47648</v>
      </c>
    </row>
    <row r="34" spans="1:6" ht="12.75">
      <c r="A34" s="36" t="s">
        <v>50</v>
      </c>
      <c r="B34" s="6">
        <v>0</v>
      </c>
      <c r="C34" s="6">
        <v>0</v>
      </c>
      <c r="D34" s="6">
        <v>371517</v>
      </c>
      <c r="E34" s="6">
        <v>0</v>
      </c>
      <c r="F34" s="6">
        <f t="shared" si="0"/>
        <v>371517</v>
      </c>
    </row>
    <row r="35" spans="1:6" ht="12.75">
      <c r="A35" s="36" t="s">
        <v>51</v>
      </c>
      <c r="B35" s="6">
        <v>0</v>
      </c>
      <c r="C35" s="6">
        <v>0</v>
      </c>
      <c r="D35" s="6">
        <v>0</v>
      </c>
      <c r="E35" s="6">
        <v>0</v>
      </c>
      <c r="F35" s="6">
        <f t="shared" si="0"/>
        <v>0</v>
      </c>
    </row>
    <row r="36" spans="1:6" ht="12.75">
      <c r="A36" s="36" t="s">
        <v>52</v>
      </c>
      <c r="B36" s="6">
        <v>0</v>
      </c>
      <c r="C36" s="6">
        <v>0</v>
      </c>
      <c r="D36" s="6">
        <v>4027</v>
      </c>
      <c r="E36" s="6">
        <v>0</v>
      </c>
      <c r="F36" s="6">
        <f t="shared" si="0"/>
        <v>4027</v>
      </c>
    </row>
    <row r="37" spans="1:6" ht="12.75">
      <c r="A37" s="36" t="s">
        <v>53</v>
      </c>
      <c r="B37" s="6">
        <v>0</v>
      </c>
      <c r="C37" s="6">
        <v>0</v>
      </c>
      <c r="D37" s="6">
        <v>121733</v>
      </c>
      <c r="E37" s="6">
        <v>0</v>
      </c>
      <c r="F37" s="6">
        <f t="shared" si="0"/>
        <v>121733</v>
      </c>
    </row>
    <row r="38" spans="1:6" ht="12.75">
      <c r="A38" s="36" t="s">
        <v>54</v>
      </c>
      <c r="B38" s="6">
        <v>0</v>
      </c>
      <c r="C38" s="6">
        <v>0</v>
      </c>
      <c r="D38" s="6">
        <v>1484</v>
      </c>
      <c r="E38" s="6">
        <v>0</v>
      </c>
      <c r="F38" s="6">
        <f t="shared" si="0"/>
        <v>1484</v>
      </c>
    </row>
    <row r="39" spans="1:6" ht="12.75">
      <c r="A39" s="36" t="s">
        <v>55</v>
      </c>
      <c r="B39" s="6">
        <v>0</v>
      </c>
      <c r="C39" s="6">
        <v>0</v>
      </c>
      <c r="D39" s="6">
        <v>30</v>
      </c>
      <c r="E39" s="6">
        <v>0</v>
      </c>
      <c r="F39" s="6">
        <f t="shared" si="0"/>
        <v>30</v>
      </c>
    </row>
    <row r="40" spans="1:6" ht="12.75">
      <c r="A40" s="36" t="s">
        <v>56</v>
      </c>
      <c r="B40" s="6">
        <v>0</v>
      </c>
      <c r="C40" s="6">
        <v>0</v>
      </c>
      <c r="D40" s="6">
        <v>5374</v>
      </c>
      <c r="E40" s="6">
        <v>0</v>
      </c>
      <c r="F40" s="6">
        <f t="shared" si="0"/>
        <v>5374</v>
      </c>
    </row>
    <row r="41" spans="1:6" ht="12.75">
      <c r="A41" s="36" t="s">
        <v>57</v>
      </c>
      <c r="B41" s="6">
        <v>0</v>
      </c>
      <c r="C41" s="6">
        <v>0</v>
      </c>
      <c r="D41" s="6">
        <v>99535</v>
      </c>
      <c r="E41" s="6">
        <v>0</v>
      </c>
      <c r="F41" s="6">
        <f t="shared" si="0"/>
        <v>99535</v>
      </c>
    </row>
    <row r="42" spans="1:6" ht="12.75">
      <c r="A42" s="36" t="s">
        <v>58</v>
      </c>
      <c r="B42" s="6">
        <v>0</v>
      </c>
      <c r="C42" s="6">
        <v>0</v>
      </c>
      <c r="D42" s="6">
        <v>93787</v>
      </c>
      <c r="E42" s="6">
        <v>0</v>
      </c>
      <c r="F42" s="6">
        <f t="shared" si="0"/>
        <v>93787</v>
      </c>
    </row>
    <row r="43" spans="1:6" ht="12.75">
      <c r="A43" s="36" t="s">
        <v>59</v>
      </c>
      <c r="B43" s="6">
        <v>0</v>
      </c>
      <c r="C43" s="6">
        <v>0</v>
      </c>
      <c r="D43" s="6">
        <v>67597</v>
      </c>
      <c r="E43" s="6">
        <v>0</v>
      </c>
      <c r="F43" s="6">
        <f t="shared" si="0"/>
        <v>67597</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7267</v>
      </c>
      <c r="E47" s="6">
        <v>0</v>
      </c>
      <c r="F47" s="6">
        <f t="shared" si="0"/>
        <v>7267</v>
      </c>
    </row>
    <row r="48" spans="1:6" ht="12.75">
      <c r="A48" s="36" t="s">
        <v>64</v>
      </c>
      <c r="B48" s="6">
        <v>0</v>
      </c>
      <c r="C48" s="6">
        <v>0</v>
      </c>
      <c r="D48" s="6">
        <v>51116</v>
      </c>
      <c r="E48" s="6">
        <v>0</v>
      </c>
      <c r="F48" s="6">
        <f t="shared" si="0"/>
        <v>51116</v>
      </c>
    </row>
    <row r="49" spans="1:6" ht="12.75">
      <c r="A49" s="36" t="s">
        <v>65</v>
      </c>
      <c r="B49" s="6">
        <v>0</v>
      </c>
      <c r="C49" s="6">
        <v>0</v>
      </c>
      <c r="D49" s="6">
        <v>67009</v>
      </c>
      <c r="E49" s="6">
        <v>0</v>
      </c>
      <c r="F49" s="6">
        <f t="shared" si="0"/>
        <v>67009</v>
      </c>
    </row>
    <row r="50" spans="1:6" ht="12.75">
      <c r="A50" s="36" t="s">
        <v>66</v>
      </c>
      <c r="B50" s="6">
        <v>0</v>
      </c>
      <c r="C50" s="6">
        <v>0</v>
      </c>
      <c r="D50" s="6">
        <v>1832245</v>
      </c>
      <c r="E50" s="6">
        <v>0</v>
      </c>
      <c r="F50" s="6">
        <f t="shared" si="0"/>
        <v>1832245</v>
      </c>
    </row>
    <row r="51" spans="1:6" ht="12.75">
      <c r="A51" s="36" t="s">
        <v>67</v>
      </c>
      <c r="B51" s="6">
        <v>0</v>
      </c>
      <c r="C51" s="6">
        <v>0</v>
      </c>
      <c r="D51" s="6">
        <v>32888</v>
      </c>
      <c r="E51" s="6">
        <v>0</v>
      </c>
      <c r="F51" s="6">
        <f t="shared" si="0"/>
        <v>32888</v>
      </c>
    </row>
    <row r="52" spans="1:6" ht="12.75">
      <c r="A52" s="36" t="s">
        <v>68</v>
      </c>
      <c r="B52" s="6">
        <v>0</v>
      </c>
      <c r="C52" s="6">
        <v>0</v>
      </c>
      <c r="D52" s="6">
        <v>0</v>
      </c>
      <c r="E52" s="6">
        <v>0</v>
      </c>
      <c r="F52" s="6">
        <f t="shared" si="0"/>
        <v>0</v>
      </c>
    </row>
    <row r="53" spans="1:6" ht="12.75">
      <c r="A53" s="36" t="s">
        <v>69</v>
      </c>
      <c r="B53" s="6">
        <v>0</v>
      </c>
      <c r="C53" s="6">
        <v>0</v>
      </c>
      <c r="D53" s="6">
        <v>27892</v>
      </c>
      <c r="E53" s="6">
        <v>0</v>
      </c>
      <c r="F53" s="6">
        <f t="shared" si="0"/>
        <v>27892</v>
      </c>
    </row>
    <row r="54" spans="1:6" ht="12.75">
      <c r="A54" s="36" t="s">
        <v>70</v>
      </c>
      <c r="B54" s="6">
        <v>0</v>
      </c>
      <c r="C54" s="6">
        <v>0</v>
      </c>
      <c r="D54" s="6">
        <v>167735</v>
      </c>
      <c r="E54" s="6">
        <v>0</v>
      </c>
      <c r="F54" s="6">
        <f>SUM(B54:E54)</f>
        <v>167735</v>
      </c>
    </row>
    <row r="55" spans="1:6" ht="12.75">
      <c r="A55" s="36" t="s">
        <v>71</v>
      </c>
      <c r="B55" s="6">
        <v>0</v>
      </c>
      <c r="C55" s="6">
        <v>0</v>
      </c>
      <c r="D55" s="6">
        <v>110539</v>
      </c>
      <c r="E55" s="6">
        <v>0</v>
      </c>
      <c r="F55" s="6">
        <f>SUM(B55:E55)</f>
        <v>110539</v>
      </c>
    </row>
    <row r="56" spans="1:6" ht="12.75">
      <c r="A56" s="36" t="s">
        <v>72</v>
      </c>
      <c r="B56" s="6">
        <v>0</v>
      </c>
      <c r="C56" s="6">
        <v>0</v>
      </c>
      <c r="D56" s="6">
        <v>2097</v>
      </c>
      <c r="E56" s="6">
        <v>0</v>
      </c>
      <c r="F56" s="6">
        <f>SUM(B56:E56)</f>
        <v>2097</v>
      </c>
    </row>
    <row r="57" spans="1:6" ht="12.75">
      <c r="A57" s="36" t="s">
        <v>73</v>
      </c>
      <c r="B57" s="6">
        <v>0</v>
      </c>
      <c r="C57" s="6">
        <v>0</v>
      </c>
      <c r="D57" s="6">
        <v>945</v>
      </c>
      <c r="E57" s="6">
        <v>0</v>
      </c>
      <c r="F57" s="6">
        <f>SUM(B57:E57)</f>
        <v>945</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8106994</v>
      </c>
      <c r="E60" s="6">
        <f>SUM(E6:E58)</f>
        <v>0</v>
      </c>
      <c r="F60" s="6">
        <f>SUM(F6:F58)</f>
        <v>8106994</v>
      </c>
    </row>
  </sheetData>
  <mergeCells count="1">
    <mergeCell ref="B1:F1"/>
  </mergeCells>
  <printOptions horizontalCentered="1" verticalCentered="1"/>
  <pageMargins left="0.5" right="0.5" top="0" bottom="0" header="0.5" footer="0.5"/>
  <pageSetup fitToHeight="1" fitToWidth="1" horizontalDpi="600" verticalDpi="600" orientation="portrait" scale="80"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2.125" style="7" bestFit="1" customWidth="1"/>
    <col min="4" max="4" width="7.003906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128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50093.70109489802</v>
      </c>
      <c r="C6" s="6">
        <v>145635.57200233103</v>
      </c>
      <c r="D6" s="6">
        <v>0</v>
      </c>
      <c r="E6" s="6">
        <v>0</v>
      </c>
      <c r="F6" s="6">
        <f aca="true" t="shared" si="0" ref="F6:F21">SUM(B6:E6)</f>
        <v>195729.27309722904</v>
      </c>
      <c r="H6" s="7" t="s">
        <v>8</v>
      </c>
      <c r="I6" s="8" t="s">
        <v>0</v>
      </c>
    </row>
    <row r="7" spans="1:6" ht="12" customHeight="1">
      <c r="A7" s="36" t="s">
        <v>9</v>
      </c>
      <c r="B7" s="6">
        <v>0</v>
      </c>
      <c r="C7" s="6">
        <v>0</v>
      </c>
      <c r="D7" s="6">
        <v>0</v>
      </c>
      <c r="E7" s="6">
        <v>0</v>
      </c>
      <c r="F7" s="6">
        <f t="shared" si="0"/>
        <v>0</v>
      </c>
    </row>
    <row r="8" spans="1:9" ht="12.75">
      <c r="A8" s="36" t="s">
        <v>10</v>
      </c>
      <c r="B8" s="6">
        <v>130578.10747218378</v>
      </c>
      <c r="C8" s="6">
        <v>452773.8645032205</v>
      </c>
      <c r="D8" s="6">
        <v>0</v>
      </c>
      <c r="E8" s="6">
        <v>0</v>
      </c>
      <c r="F8" s="6">
        <f t="shared" si="0"/>
        <v>583351.9719754043</v>
      </c>
      <c r="H8" s="7" t="s">
        <v>0</v>
      </c>
      <c r="I8" s="8" t="s">
        <v>0</v>
      </c>
    </row>
    <row r="9" spans="1:9" ht="12.75">
      <c r="A9" s="36" t="s">
        <v>11</v>
      </c>
      <c r="B9" s="6">
        <v>114683.86518306364</v>
      </c>
      <c r="C9" s="6">
        <v>331785.3162997545</v>
      </c>
      <c r="D9" s="6">
        <v>0</v>
      </c>
      <c r="E9" s="6">
        <v>0</v>
      </c>
      <c r="F9" s="6">
        <f t="shared" si="0"/>
        <v>446469.1814828181</v>
      </c>
      <c r="H9" s="7" t="s">
        <v>0</v>
      </c>
      <c r="I9" s="8" t="s">
        <v>0</v>
      </c>
    </row>
    <row r="10" spans="1:9" ht="12.75">
      <c r="A10" s="36" t="s">
        <v>12</v>
      </c>
      <c r="B10" s="6">
        <v>0</v>
      </c>
      <c r="C10" s="6">
        <v>0</v>
      </c>
      <c r="D10" s="6">
        <v>0</v>
      </c>
      <c r="E10" s="6">
        <v>0</v>
      </c>
      <c r="F10" s="6">
        <f t="shared" si="0"/>
        <v>0</v>
      </c>
      <c r="H10" s="7" t="s">
        <v>13</v>
      </c>
      <c r="I10" s="8">
        <v>19032683.61144053</v>
      </c>
    </row>
    <row r="11" spans="1:6" ht="12.75">
      <c r="A11" s="36" t="s">
        <v>14</v>
      </c>
      <c r="B11" s="6">
        <v>105496.99369921518</v>
      </c>
      <c r="C11" s="6">
        <v>564013.5325212573</v>
      </c>
      <c r="D11" s="6">
        <v>0</v>
      </c>
      <c r="E11" s="6">
        <v>0</v>
      </c>
      <c r="F11" s="6">
        <f t="shared" si="0"/>
        <v>669510.5262204725</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4754902</v>
      </c>
    </row>
    <row r="14" spans="1:9" ht="12.75">
      <c r="A14" s="36" t="s">
        <v>19</v>
      </c>
      <c r="B14" s="6">
        <v>0</v>
      </c>
      <c r="C14" s="6">
        <v>0</v>
      </c>
      <c r="D14" s="6">
        <v>0</v>
      </c>
      <c r="E14" s="6">
        <v>0</v>
      </c>
      <c r="F14" s="6">
        <f t="shared" si="0"/>
        <v>0</v>
      </c>
      <c r="H14" s="7" t="s">
        <v>20</v>
      </c>
      <c r="I14" s="8">
        <v>1205213.28</v>
      </c>
    </row>
    <row r="15" spans="1:9" ht="12.75">
      <c r="A15" s="36" t="s">
        <v>21</v>
      </c>
      <c r="B15" s="6">
        <v>0</v>
      </c>
      <c r="C15" s="6">
        <v>0</v>
      </c>
      <c r="D15" s="6">
        <v>0</v>
      </c>
      <c r="E15" s="6">
        <v>0</v>
      </c>
      <c r="F15" s="6">
        <f t="shared" si="0"/>
        <v>0</v>
      </c>
      <c r="H15" s="7" t="s">
        <v>22</v>
      </c>
      <c r="I15" s="8">
        <v>550422.72</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14875.704552003903</v>
      </c>
      <c r="C18" s="6">
        <v>279010.68049015244</v>
      </c>
      <c r="D18" s="6">
        <v>0</v>
      </c>
      <c r="E18" s="6">
        <v>0</v>
      </c>
      <c r="F18" s="6">
        <f t="shared" si="0"/>
        <v>293886.3850421563</v>
      </c>
      <c r="H18" s="7" t="s">
        <v>27</v>
      </c>
      <c r="I18" s="8">
        <v>0</v>
      </c>
    </row>
    <row r="19" spans="1:9" ht="12.75">
      <c r="A19" s="36" t="s">
        <v>28</v>
      </c>
      <c r="B19" s="6">
        <v>0</v>
      </c>
      <c r="C19" s="6">
        <v>0</v>
      </c>
      <c r="D19" s="6">
        <v>0</v>
      </c>
      <c r="E19" s="6">
        <v>0</v>
      </c>
      <c r="F19" s="6">
        <f t="shared" si="0"/>
        <v>0</v>
      </c>
      <c r="H19" s="7" t="s">
        <v>29</v>
      </c>
      <c r="I19" s="8">
        <v>-20423</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1898918.8425269816</v>
      </c>
    </row>
    <row r="22" spans="1:9" ht="12.75">
      <c r="A22" s="36" t="s">
        <v>34</v>
      </c>
      <c r="B22" s="6">
        <v>249840.79695847898</v>
      </c>
      <c r="C22" s="6">
        <v>1222910.3951812112</v>
      </c>
      <c r="D22" s="6">
        <v>0</v>
      </c>
      <c r="E22" s="6">
        <v>0</v>
      </c>
      <c r="F22" s="6">
        <f aca="true" t="shared" si="1" ref="F22:F37">SUM(B22:E22)</f>
        <v>1472751.1921396903</v>
      </c>
      <c r="H22" s="7" t="s">
        <v>35</v>
      </c>
      <c r="I22" s="8" t="s">
        <v>0</v>
      </c>
    </row>
    <row r="23" spans="1:9" ht="12.75">
      <c r="A23" s="36" t="s">
        <v>36</v>
      </c>
      <c r="B23" s="6">
        <v>0</v>
      </c>
      <c r="C23" s="6">
        <v>0</v>
      </c>
      <c r="D23" s="6">
        <v>0</v>
      </c>
      <c r="E23" s="6">
        <v>0</v>
      </c>
      <c r="F23" s="6">
        <f t="shared" si="1"/>
        <v>0</v>
      </c>
      <c r="H23" s="7" t="s">
        <v>37</v>
      </c>
      <c r="I23" s="8">
        <v>8422692</v>
      </c>
    </row>
    <row r="24" spans="1:6" ht="12.75">
      <c r="A24" s="36" t="s">
        <v>38</v>
      </c>
      <c r="B24" s="6">
        <v>201639.80129680893</v>
      </c>
      <c r="C24" s="6">
        <v>766122.4472200042</v>
      </c>
      <c r="D24" s="6">
        <v>0</v>
      </c>
      <c r="E24" s="6">
        <v>0</v>
      </c>
      <c r="F24" s="6">
        <f t="shared" si="1"/>
        <v>967762.2485168132</v>
      </c>
    </row>
    <row r="25" spans="1:9" ht="12.75">
      <c r="A25" s="36" t="s">
        <v>39</v>
      </c>
      <c r="B25" s="6">
        <v>0</v>
      </c>
      <c r="C25" s="6">
        <v>0</v>
      </c>
      <c r="D25" s="6">
        <v>0</v>
      </c>
      <c r="E25" s="6">
        <v>0</v>
      </c>
      <c r="F25" s="6">
        <f t="shared" si="1"/>
        <v>0</v>
      </c>
      <c r="H25" s="7" t="s">
        <v>40</v>
      </c>
      <c r="I25" s="8">
        <f>SUM(I10:I15)-SUM(I18:I23)</f>
        <v>15242033.768913547</v>
      </c>
    </row>
    <row r="26" spans="1:9" ht="12.75">
      <c r="A26" s="36" t="s">
        <v>41</v>
      </c>
      <c r="B26" s="6">
        <v>0</v>
      </c>
      <c r="C26" s="6">
        <v>0</v>
      </c>
      <c r="D26" s="6">
        <v>0</v>
      </c>
      <c r="E26" s="6">
        <v>0</v>
      </c>
      <c r="F26" s="6">
        <f t="shared" si="1"/>
        <v>0</v>
      </c>
      <c r="H26" s="7" t="s">
        <v>42</v>
      </c>
      <c r="I26" s="8">
        <f>+F60</f>
        <v>15242034.048913548</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94711.57620777345</v>
      </c>
      <c r="C30" s="6">
        <v>429717.57334160584</v>
      </c>
      <c r="D30" s="6">
        <v>0</v>
      </c>
      <c r="E30" s="6">
        <v>0</v>
      </c>
      <c r="F30" s="6">
        <f t="shared" si="1"/>
        <v>524429.1495493792</v>
      </c>
    </row>
    <row r="31" spans="1:6" ht="12.75">
      <c r="A31" s="36" t="s">
        <v>47</v>
      </c>
      <c r="B31" s="6">
        <v>160484.09624739754</v>
      </c>
      <c r="C31" s="6">
        <v>1270211.0219219746</v>
      </c>
      <c r="D31" s="6">
        <v>0</v>
      </c>
      <c r="E31" s="6">
        <v>0</v>
      </c>
      <c r="F31" s="6">
        <f t="shared" si="1"/>
        <v>1430695.1181693722</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882.450615903057</v>
      </c>
      <c r="C34" s="6">
        <v>1023.4951709528486</v>
      </c>
      <c r="D34" s="6">
        <v>0</v>
      </c>
      <c r="E34" s="6">
        <v>0</v>
      </c>
      <c r="F34" s="6">
        <f t="shared" si="1"/>
        <v>1905.9457868559057</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308.9209355368424</v>
      </c>
      <c r="C37" s="6">
        <v>57048.85281096044</v>
      </c>
      <c r="D37" s="6">
        <v>0</v>
      </c>
      <c r="E37" s="6">
        <v>0</v>
      </c>
      <c r="F37" s="6">
        <f t="shared" si="1"/>
        <v>57357.77374649728</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1836358.0188385202</v>
      </c>
      <c r="C42" s="6">
        <v>2491491.807466924</v>
      </c>
      <c r="D42" s="6">
        <v>4497.861132196835</v>
      </c>
      <c r="E42" s="6">
        <v>0</v>
      </c>
      <c r="F42" s="6">
        <f t="shared" si="2"/>
        <v>4332347.687437641</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846030.167735643</v>
      </c>
      <c r="C50" s="6">
        <v>3396131.703473048</v>
      </c>
      <c r="D50" s="6">
        <v>258.64014218730574</v>
      </c>
      <c r="E50" s="6">
        <v>0</v>
      </c>
      <c r="F50" s="6">
        <f t="shared" si="2"/>
        <v>4242420.5113508785</v>
      </c>
    </row>
    <row r="51" spans="1:6" ht="12.75">
      <c r="A51" s="36" t="s">
        <v>67</v>
      </c>
      <c r="B51" s="6">
        <v>1946.1778333473626</v>
      </c>
      <c r="C51" s="6">
        <v>21470.90656499134</v>
      </c>
      <c r="D51" s="6">
        <v>0</v>
      </c>
      <c r="E51" s="6">
        <v>0</v>
      </c>
      <c r="F51" s="6">
        <f t="shared" si="2"/>
        <v>23417.084398338702</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3807930.3786707735</v>
      </c>
      <c r="C60" s="6">
        <f>SUM(C6:C58)</f>
        <v>11429347.168968389</v>
      </c>
      <c r="D60" s="6">
        <f>SUM(D6:D58)</f>
        <v>4756.501274384141</v>
      </c>
      <c r="E60" s="6">
        <f>SUM(E6:E58)</f>
        <v>0</v>
      </c>
      <c r="F60" s="6">
        <f>SUM(F6:F58)</f>
        <v>15242034.048913548</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8.125" style="7" bestFit="1" customWidth="1"/>
    <col min="3" max="3" width="11.625" style="7" bestFit="1" customWidth="1"/>
    <col min="4" max="4" width="6.375" style="7" bestFit="1" customWidth="1"/>
    <col min="5" max="5" width="14.50390625" style="7" bestFit="1" customWidth="1"/>
    <col min="6" max="6" width="8.125" style="7" bestFit="1" customWidth="1"/>
    <col min="7" max="7" width="2.625" style="7" customWidth="1"/>
    <col min="8" max="8" width="28.125" style="7" bestFit="1" customWidth="1"/>
    <col min="9" max="9" width="8.125" style="8" bestFit="1" customWidth="1"/>
    <col min="10" max="16384" width="10.625" style="7" customWidth="1"/>
  </cols>
  <sheetData>
    <row r="1" spans="1:6" ht="12.75">
      <c r="A1"/>
      <c r="B1" s="122" t="s">
        <v>129</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983.15078125</v>
      </c>
      <c r="C8" s="6">
        <v>0</v>
      </c>
      <c r="D8" s="6">
        <v>0</v>
      </c>
      <c r="E8" s="6">
        <v>0</v>
      </c>
      <c r="F8" s="6">
        <f t="shared" si="0"/>
        <v>983.15078125</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0</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43058.4</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0</v>
      </c>
    </row>
    <row r="20" spans="1:9" ht="12.75">
      <c r="A20" s="36" t="s">
        <v>30</v>
      </c>
      <c r="B20" s="6">
        <v>0</v>
      </c>
      <c r="C20" s="6">
        <v>0</v>
      </c>
      <c r="D20" s="6">
        <v>0</v>
      </c>
      <c r="E20" s="6">
        <v>0</v>
      </c>
      <c r="F20" s="6">
        <f t="shared" si="0"/>
        <v>0</v>
      </c>
      <c r="H20" s="7" t="s">
        <v>31</v>
      </c>
      <c r="I20" s="8" t="s">
        <v>0</v>
      </c>
    </row>
    <row r="21" spans="1:9" ht="12.75">
      <c r="A21" s="36" t="s">
        <v>32</v>
      </c>
      <c r="B21" s="6">
        <v>38.04453125</v>
      </c>
      <c r="C21" s="6">
        <v>0</v>
      </c>
      <c r="D21" s="6">
        <v>0</v>
      </c>
      <c r="E21" s="6">
        <v>0</v>
      </c>
      <c r="F21" s="6">
        <f t="shared" si="0"/>
        <v>38.04453125</v>
      </c>
      <c r="H21" s="7" t="s">
        <v>33</v>
      </c>
      <c r="I21" s="8">
        <v>0</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0</v>
      </c>
    </row>
    <row r="24" spans="1:6" ht="12.75">
      <c r="A24" s="36" t="s">
        <v>38</v>
      </c>
      <c r="B24" s="6">
        <v>368.43125</v>
      </c>
      <c r="C24" s="6">
        <v>0</v>
      </c>
      <c r="D24" s="6">
        <v>0</v>
      </c>
      <c r="E24" s="6">
        <v>0</v>
      </c>
      <c r="F24" s="6">
        <f t="shared" si="1"/>
        <v>368.43125</v>
      </c>
    </row>
    <row r="25" spans="1:9" ht="12.75">
      <c r="A25" s="36" t="s">
        <v>39</v>
      </c>
      <c r="B25" s="6">
        <v>0</v>
      </c>
      <c r="C25" s="6">
        <v>0</v>
      </c>
      <c r="D25" s="6">
        <v>0</v>
      </c>
      <c r="E25" s="6">
        <v>0</v>
      </c>
      <c r="F25" s="6">
        <f t="shared" si="1"/>
        <v>0</v>
      </c>
      <c r="H25" s="7" t="s">
        <v>40</v>
      </c>
      <c r="I25" s="8">
        <f>SUM(I10:I15)-SUM(I18:I23)</f>
        <v>43058.4</v>
      </c>
    </row>
    <row r="26" spans="1:9" ht="12.75">
      <c r="A26" s="36" t="s">
        <v>41</v>
      </c>
      <c r="B26" s="6">
        <v>0</v>
      </c>
      <c r="C26" s="6">
        <v>0</v>
      </c>
      <c r="D26" s="6">
        <v>0</v>
      </c>
      <c r="E26" s="6">
        <v>0</v>
      </c>
      <c r="F26" s="6">
        <f t="shared" si="1"/>
        <v>0</v>
      </c>
      <c r="H26" s="7" t="s">
        <v>42</v>
      </c>
      <c r="I26" s="8">
        <f>+F60</f>
        <v>43058.4</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3178.0965057112676</v>
      </c>
      <c r="C31" s="6">
        <v>0</v>
      </c>
      <c r="D31" s="6">
        <v>0</v>
      </c>
      <c r="E31" s="6">
        <v>29057.63552553873</v>
      </c>
      <c r="F31" s="6">
        <f t="shared" si="1"/>
        <v>32235.732031249998</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961.125</v>
      </c>
      <c r="C41" s="6">
        <v>0</v>
      </c>
      <c r="D41" s="6">
        <v>0</v>
      </c>
      <c r="E41" s="6">
        <v>0</v>
      </c>
      <c r="F41" s="6">
        <f t="shared" si="2"/>
        <v>961.125</v>
      </c>
    </row>
    <row r="42" spans="1:6" ht="12.75">
      <c r="A42" s="36" t="s">
        <v>58</v>
      </c>
      <c r="B42" s="6">
        <v>6583.706250000001</v>
      </c>
      <c r="C42" s="6">
        <v>0</v>
      </c>
      <c r="D42" s="6">
        <v>0</v>
      </c>
      <c r="E42" s="6">
        <v>0</v>
      </c>
      <c r="F42" s="6">
        <f t="shared" si="2"/>
        <v>6583.706250000001</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0</v>
      </c>
      <c r="C50" s="6">
        <v>0</v>
      </c>
      <c r="D50" s="6">
        <v>0</v>
      </c>
      <c r="E50" s="6">
        <v>0</v>
      </c>
      <c r="F50" s="6">
        <f t="shared" si="2"/>
        <v>0</v>
      </c>
    </row>
    <row r="51" spans="1:6" ht="12.75">
      <c r="A51" s="36" t="s">
        <v>67</v>
      </c>
      <c r="B51" s="6">
        <v>1677.686574394112</v>
      </c>
      <c r="C51" s="6">
        <v>210.5235818558881</v>
      </c>
      <c r="D51" s="6">
        <v>0</v>
      </c>
      <c r="E51" s="6">
        <v>0</v>
      </c>
      <c r="F51" s="6">
        <f t="shared" si="2"/>
        <v>1888.2101562500002</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13790.240892605381</v>
      </c>
      <c r="C60" s="6">
        <f>SUM(C6:C58)</f>
        <v>210.5235818558881</v>
      </c>
      <c r="D60" s="6">
        <f>SUM(D6:D58)</f>
        <v>0</v>
      </c>
      <c r="E60" s="6">
        <f>SUM(E6:E58)</f>
        <v>29057.63552553873</v>
      </c>
      <c r="F60" s="6">
        <f>SUM(F6:F58)</f>
        <v>43058.4</v>
      </c>
    </row>
  </sheetData>
  <mergeCells count="1">
    <mergeCell ref="B1:F1"/>
  </mergeCells>
  <printOptions horizontalCentered="1" verticalCentered="1"/>
  <pageMargins left="0.5" right="0.5" top="0" bottom="0" header="0.5" footer="0.5"/>
  <pageSetup fitToHeight="1" fitToWidth="1" orientation="portrait" scale="85"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C25" sqref="C25"/>
    </sheetView>
  </sheetViews>
  <sheetFormatPr defaultColWidth="9.00390625" defaultRowHeight="12.75"/>
  <cols>
    <col min="1" max="1" width="15.625" style="7" bestFit="1" customWidth="1"/>
    <col min="2" max="2" width="5.6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99</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28541.219330579977</v>
      </c>
      <c r="E7" s="6">
        <v>0</v>
      </c>
      <c r="F7" s="6">
        <f t="shared" si="0"/>
        <v>28541.219330579977</v>
      </c>
    </row>
    <row r="8" spans="1:9" ht="12.75">
      <c r="A8" s="36" t="s">
        <v>10</v>
      </c>
      <c r="B8" s="6">
        <v>0</v>
      </c>
      <c r="C8" s="6">
        <v>0</v>
      </c>
      <c r="D8" s="6">
        <v>146137.93923376012</v>
      </c>
      <c r="E8" s="6">
        <v>0</v>
      </c>
      <c r="F8" s="6">
        <f t="shared" si="0"/>
        <v>146137.93923376012</v>
      </c>
      <c r="H8" s="7" t="s">
        <v>0</v>
      </c>
      <c r="I8" s="8" t="s">
        <v>0</v>
      </c>
    </row>
    <row r="9" spans="1:9" ht="12.75">
      <c r="A9" s="36" t="s">
        <v>11</v>
      </c>
      <c r="B9" s="6">
        <v>0</v>
      </c>
      <c r="C9" s="6">
        <v>0</v>
      </c>
      <c r="D9" s="6">
        <v>36577.97023930615</v>
      </c>
      <c r="E9" s="6">
        <v>0</v>
      </c>
      <c r="F9" s="6">
        <f t="shared" si="0"/>
        <v>36577.97023930615</v>
      </c>
      <c r="H9" s="7" t="s">
        <v>0</v>
      </c>
      <c r="I9" s="8" t="s">
        <v>0</v>
      </c>
    </row>
    <row r="10" spans="1:9" ht="12.75">
      <c r="A10" s="36" t="s">
        <v>12</v>
      </c>
      <c r="B10" s="6">
        <v>0</v>
      </c>
      <c r="C10" s="6">
        <v>0</v>
      </c>
      <c r="D10" s="6">
        <v>249946.52752014867</v>
      </c>
      <c r="E10" s="6">
        <v>0</v>
      </c>
      <c r="F10" s="6">
        <f t="shared" si="0"/>
        <v>249946.52752014867</v>
      </c>
      <c r="H10" s="7" t="s">
        <v>13</v>
      </c>
      <c r="I10" s="8">
        <v>5333175.98</v>
      </c>
    </row>
    <row r="11" spans="1:6" ht="12.75">
      <c r="A11" s="36" t="s">
        <v>14</v>
      </c>
      <c r="B11" s="6">
        <v>0</v>
      </c>
      <c r="C11" s="6">
        <v>0</v>
      </c>
      <c r="D11" s="6">
        <v>455708.7698579267</v>
      </c>
      <c r="E11" s="6">
        <v>0</v>
      </c>
      <c r="F11" s="6">
        <f t="shared" si="0"/>
        <v>455708.7698579267</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1751931.72</v>
      </c>
    </row>
    <row r="14" spans="1:9" ht="12.75">
      <c r="A14" s="36" t="s">
        <v>19</v>
      </c>
      <c r="B14" s="6">
        <v>0</v>
      </c>
      <c r="C14" s="6">
        <v>0</v>
      </c>
      <c r="D14" s="6">
        <v>0</v>
      </c>
      <c r="E14" s="6">
        <v>0</v>
      </c>
      <c r="F14" s="6">
        <f t="shared" si="0"/>
        <v>0</v>
      </c>
      <c r="H14" s="7" t="s">
        <v>20</v>
      </c>
      <c r="I14" s="8">
        <v>509265.33</v>
      </c>
    </row>
    <row r="15" spans="1:9" ht="12.75">
      <c r="A15" s="36" t="s">
        <v>21</v>
      </c>
      <c r="B15" s="6">
        <v>0</v>
      </c>
      <c r="C15" s="6">
        <v>0</v>
      </c>
      <c r="D15" s="6">
        <v>0</v>
      </c>
      <c r="E15" s="6">
        <v>0</v>
      </c>
      <c r="F15" s="6">
        <f t="shared" si="0"/>
        <v>0</v>
      </c>
      <c r="H15" s="7" t="s">
        <v>22</v>
      </c>
      <c r="I15" s="8">
        <v>847362.85</v>
      </c>
    </row>
    <row r="16" spans="1:6" ht="12.75">
      <c r="A16" s="36" t="s">
        <v>23</v>
      </c>
      <c r="B16" s="6">
        <v>0</v>
      </c>
      <c r="C16" s="6">
        <v>0</v>
      </c>
      <c r="D16" s="6">
        <v>0</v>
      </c>
      <c r="E16" s="6">
        <v>0</v>
      </c>
      <c r="F16" s="6">
        <f t="shared" si="0"/>
        <v>0</v>
      </c>
    </row>
    <row r="17" spans="1:8" ht="12.75">
      <c r="A17" s="36" t="s">
        <v>24</v>
      </c>
      <c r="B17" s="6">
        <v>0</v>
      </c>
      <c r="C17" s="6">
        <v>0</v>
      </c>
      <c r="D17" s="6">
        <v>1502.3</v>
      </c>
      <c r="E17" s="6">
        <v>0</v>
      </c>
      <c r="F17" s="6">
        <f t="shared" si="0"/>
        <v>1502.3</v>
      </c>
      <c r="H17" s="7" t="s">
        <v>25</v>
      </c>
    </row>
    <row r="18" spans="1:9" ht="12.75">
      <c r="A18" s="36" t="s">
        <v>26</v>
      </c>
      <c r="B18" s="6">
        <v>0</v>
      </c>
      <c r="C18" s="6">
        <v>0</v>
      </c>
      <c r="D18" s="6">
        <v>458939.70960658445</v>
      </c>
      <c r="E18" s="6">
        <v>0</v>
      </c>
      <c r="F18" s="6">
        <f t="shared" si="0"/>
        <v>458939.70960658445</v>
      </c>
      <c r="H18" s="7" t="s">
        <v>27</v>
      </c>
      <c r="I18" s="8">
        <v>0</v>
      </c>
    </row>
    <row r="19" spans="1:9" ht="12.75">
      <c r="A19" s="36" t="s">
        <v>28</v>
      </c>
      <c r="B19" s="6">
        <v>0</v>
      </c>
      <c r="C19" s="6">
        <v>0</v>
      </c>
      <c r="D19" s="6">
        <v>47094.1955216237</v>
      </c>
      <c r="E19" s="6">
        <v>0</v>
      </c>
      <c r="F19" s="6">
        <f t="shared" si="0"/>
        <v>47094.1955216237</v>
      </c>
      <c r="H19" s="7" t="s">
        <v>29</v>
      </c>
      <c r="I19" s="8">
        <v>-88176.89</v>
      </c>
    </row>
    <row r="20" spans="1:9" ht="12.75">
      <c r="A20" s="36" t="s">
        <v>30</v>
      </c>
      <c r="B20" s="6">
        <v>0</v>
      </c>
      <c r="C20" s="6">
        <v>0</v>
      </c>
      <c r="D20" s="6">
        <v>24929.189996046967</v>
      </c>
      <c r="E20" s="6">
        <v>0</v>
      </c>
      <c r="F20" s="6">
        <f t="shared" si="0"/>
        <v>24929.189996046967</v>
      </c>
      <c r="H20" s="7" t="s">
        <v>31</v>
      </c>
      <c r="I20" s="8" t="s">
        <v>0</v>
      </c>
    </row>
    <row r="21" spans="1:9" ht="12.75">
      <c r="A21" s="36" t="s">
        <v>32</v>
      </c>
      <c r="B21" s="6">
        <v>0</v>
      </c>
      <c r="C21" s="6">
        <v>0</v>
      </c>
      <c r="D21" s="6">
        <v>875464.2008667768</v>
      </c>
      <c r="E21" s="6">
        <v>0</v>
      </c>
      <c r="F21" s="6">
        <f t="shared" si="0"/>
        <v>875464.2008667768</v>
      </c>
      <c r="H21" s="7" t="s">
        <v>33</v>
      </c>
      <c r="I21" s="8">
        <v>0</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0</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8529912.770000001</v>
      </c>
    </row>
    <row r="26" spans="1:9" ht="12.75">
      <c r="A26" s="36" t="s">
        <v>41</v>
      </c>
      <c r="B26" s="6">
        <v>0</v>
      </c>
      <c r="C26" s="6">
        <v>0</v>
      </c>
      <c r="D26" s="6">
        <v>0</v>
      </c>
      <c r="E26" s="6">
        <v>0</v>
      </c>
      <c r="F26" s="6">
        <f t="shared" si="1"/>
        <v>0</v>
      </c>
      <c r="H26" s="7" t="s">
        <v>42</v>
      </c>
      <c r="I26" s="8">
        <f>+F60</f>
        <v>8529912.770000001</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70893.8111895687</v>
      </c>
      <c r="E30" s="6">
        <v>0</v>
      </c>
      <c r="F30" s="6">
        <f t="shared" si="1"/>
        <v>70893.8111895687</v>
      </c>
    </row>
    <row r="31" spans="1:6" ht="12.75">
      <c r="A31" s="36" t="s">
        <v>47</v>
      </c>
      <c r="B31" s="6">
        <v>0</v>
      </c>
      <c r="C31" s="6">
        <v>0</v>
      </c>
      <c r="D31" s="6">
        <v>275049.0079018821</v>
      </c>
      <c r="E31" s="6">
        <v>0</v>
      </c>
      <c r="F31" s="6">
        <f t="shared" si="1"/>
        <v>275049.0079018821</v>
      </c>
    </row>
    <row r="32" spans="1:6" ht="12.75">
      <c r="A32" s="36" t="s">
        <v>48</v>
      </c>
      <c r="B32" s="6">
        <v>0</v>
      </c>
      <c r="C32" s="6">
        <v>0</v>
      </c>
      <c r="D32" s="6">
        <v>240463.7542974807</v>
      </c>
      <c r="E32" s="6">
        <v>0</v>
      </c>
      <c r="F32" s="6">
        <f t="shared" si="1"/>
        <v>240463.7542974807</v>
      </c>
    </row>
    <row r="33" spans="1:6" ht="12.75">
      <c r="A33" s="36" t="s">
        <v>49</v>
      </c>
      <c r="B33" s="6">
        <v>0</v>
      </c>
      <c r="C33" s="6">
        <v>0</v>
      </c>
      <c r="D33" s="6">
        <v>307657.49035913625</v>
      </c>
      <c r="E33" s="6">
        <v>0</v>
      </c>
      <c r="F33" s="6">
        <f t="shared" si="1"/>
        <v>307657.49035913625</v>
      </c>
    </row>
    <row r="34" spans="1:6" ht="12.75">
      <c r="A34" s="36" t="s">
        <v>50</v>
      </c>
      <c r="B34" s="6">
        <v>0</v>
      </c>
      <c r="C34" s="6">
        <v>0</v>
      </c>
      <c r="D34" s="6">
        <v>107465.04006631661</v>
      </c>
      <c r="E34" s="6">
        <v>0</v>
      </c>
      <c r="F34" s="6">
        <f t="shared" si="1"/>
        <v>107465.04006631661</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50985.928549412936</v>
      </c>
      <c r="E37" s="6">
        <v>0</v>
      </c>
      <c r="F37" s="6">
        <f t="shared" si="1"/>
        <v>50985.928549412936</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17985.31533571302</v>
      </c>
      <c r="E40" s="6">
        <v>0</v>
      </c>
      <c r="F40" s="6">
        <f t="shared" si="2"/>
        <v>17985.31533571302</v>
      </c>
    </row>
    <row r="41" spans="1:6" ht="12.75">
      <c r="A41" s="36" t="s">
        <v>57</v>
      </c>
      <c r="B41" s="6">
        <v>0</v>
      </c>
      <c r="C41" s="6">
        <v>0</v>
      </c>
      <c r="D41" s="6">
        <v>7357.890066257596</v>
      </c>
      <c r="E41" s="6">
        <v>0</v>
      </c>
      <c r="F41" s="6">
        <f t="shared" si="2"/>
        <v>7357.890066257596</v>
      </c>
    </row>
    <row r="42" spans="1:6" ht="12.75">
      <c r="A42" s="36" t="s">
        <v>58</v>
      </c>
      <c r="B42" s="6">
        <v>0</v>
      </c>
      <c r="C42" s="6">
        <v>0</v>
      </c>
      <c r="D42" s="6">
        <v>101469.58343914093</v>
      </c>
      <c r="E42" s="6">
        <v>0</v>
      </c>
      <c r="F42" s="6">
        <f t="shared" si="2"/>
        <v>101469.58343914093</v>
      </c>
    </row>
    <row r="43" spans="1:6" ht="12.75">
      <c r="A43" s="36" t="s">
        <v>59</v>
      </c>
      <c r="B43" s="6">
        <v>0</v>
      </c>
      <c r="C43" s="6">
        <v>0</v>
      </c>
      <c r="D43" s="6">
        <v>521049.88586117176</v>
      </c>
      <c r="E43" s="6">
        <v>0</v>
      </c>
      <c r="F43" s="6">
        <f t="shared" si="2"/>
        <v>521049.88586117176</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0</v>
      </c>
      <c r="D48" s="6">
        <v>28427.275262611365</v>
      </c>
      <c r="E48" s="6">
        <v>0</v>
      </c>
      <c r="F48" s="6">
        <f t="shared" si="2"/>
        <v>28427.275262611365</v>
      </c>
    </row>
    <row r="49" spans="1:6" ht="12.75">
      <c r="A49" s="36" t="s">
        <v>65</v>
      </c>
      <c r="B49" s="6">
        <v>0</v>
      </c>
      <c r="C49" s="6">
        <v>0</v>
      </c>
      <c r="D49" s="6">
        <v>0</v>
      </c>
      <c r="E49" s="6">
        <v>0</v>
      </c>
      <c r="F49" s="6">
        <f t="shared" si="2"/>
        <v>0</v>
      </c>
    </row>
    <row r="50" spans="1:6" ht="12.75">
      <c r="A50" s="36" t="s">
        <v>66</v>
      </c>
      <c r="B50" s="6">
        <v>0</v>
      </c>
      <c r="C50" s="6">
        <v>0</v>
      </c>
      <c r="D50" s="6">
        <v>426424.5145438079</v>
      </c>
      <c r="E50" s="6">
        <v>0</v>
      </c>
      <c r="F50" s="6">
        <f t="shared" si="2"/>
        <v>426424.5145438079</v>
      </c>
    </row>
    <row r="51" spans="1:6" ht="12.75">
      <c r="A51" s="36" t="s">
        <v>67</v>
      </c>
      <c r="B51" s="6">
        <v>0</v>
      </c>
      <c r="C51" s="6">
        <v>0</v>
      </c>
      <c r="D51" s="6">
        <v>36341.199893209036</v>
      </c>
      <c r="E51" s="6">
        <v>0</v>
      </c>
      <c r="F51" s="6">
        <f t="shared" si="2"/>
        <v>36341.199893209036</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3972419.065235353</v>
      </c>
      <c r="E54" s="6">
        <v>0</v>
      </c>
      <c r="F54" s="6">
        <f>SUM(B54:E54)</f>
        <v>3972419.065235353</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41080.98582618444</v>
      </c>
      <c r="E57" s="6">
        <v>0</v>
      </c>
      <c r="F57" s="6">
        <f>SUM(B57:E57)</f>
        <v>41080.98582618444</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0</v>
      </c>
      <c r="C60" s="6">
        <f>SUM(C6:C58)</f>
        <v>0</v>
      </c>
      <c r="D60" s="6">
        <f>SUM(D6:D58)</f>
        <v>8529912.770000001</v>
      </c>
      <c r="E60" s="6">
        <f>SUM(E6:E58)</f>
        <v>0</v>
      </c>
      <c r="F60" s="6">
        <f>SUM(F6:F58)</f>
        <v>8529912.770000001</v>
      </c>
    </row>
  </sheetData>
  <mergeCells count="1">
    <mergeCell ref="B1:F1"/>
  </mergeCells>
  <printOptions horizontalCentered="1" verticalCentered="1"/>
  <pageMargins left="0.5" right="0.5" top="0" bottom="0" header="0.5" footer="0.5"/>
  <pageSetup fitToHeight="1" fitToWidth="1" orientation="portrait" scale="80"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59.xml><?xml version="1.0" encoding="utf-8"?>
<worksheet xmlns="http://schemas.openxmlformats.org/spreadsheetml/2006/main" xmlns:r="http://schemas.openxmlformats.org/officeDocument/2006/relationships">
  <dimension ref="A1:M90"/>
  <sheetViews>
    <sheetView zoomScale="75" zoomScaleNormal="75" workbookViewId="0" topLeftCell="B64">
      <selection activeCell="K77" sqref="K77"/>
    </sheetView>
  </sheetViews>
  <sheetFormatPr defaultColWidth="9.00390625" defaultRowHeight="12.75"/>
  <cols>
    <col min="1" max="1" width="46.00390625" style="7" customWidth="1"/>
    <col min="2" max="2" width="7.375" style="61" customWidth="1"/>
    <col min="3" max="3" width="8.625" style="23" customWidth="1"/>
    <col min="4" max="4" width="12.00390625" style="16" customWidth="1"/>
    <col min="5" max="5" width="10.375" style="5" customWidth="1"/>
    <col min="6" max="6" width="10.625" style="5" customWidth="1"/>
    <col min="7" max="8" width="14.875" style="7" customWidth="1"/>
    <col min="9" max="9" width="12.125" style="7" customWidth="1"/>
    <col min="10" max="10" width="11.50390625" style="7" customWidth="1"/>
    <col min="11" max="11" width="13.625" style="7" customWidth="1"/>
    <col min="12" max="12" width="14.125" style="6" customWidth="1"/>
    <col min="13" max="13" width="13.125" style="6" customWidth="1"/>
    <col min="14" max="16384" width="10.625" style="7" customWidth="1"/>
  </cols>
  <sheetData>
    <row r="1" spans="1:7" ht="12.75">
      <c r="A1" s="21" t="s">
        <v>0</v>
      </c>
      <c r="B1" s="60"/>
      <c r="C1" s="22"/>
      <c r="D1" s="54"/>
      <c r="E1" s="53"/>
      <c r="G1" s="4" t="s">
        <v>0</v>
      </c>
    </row>
    <row r="2" spans="4:5" ht="12.75">
      <c r="D2" s="5" t="s">
        <v>0</v>
      </c>
      <c r="E2" s="5" t="s">
        <v>0</v>
      </c>
    </row>
    <row r="3" spans="2:13" s="24" customFormat="1" ht="26.25">
      <c r="B3" s="62" t="s">
        <v>194</v>
      </c>
      <c r="C3" s="25" t="s">
        <v>195</v>
      </c>
      <c r="D3" s="9" t="s">
        <v>226</v>
      </c>
      <c r="E3" s="9" t="s">
        <v>227</v>
      </c>
      <c r="F3" s="9" t="s">
        <v>228</v>
      </c>
      <c r="G3" s="26" t="s">
        <v>3</v>
      </c>
      <c r="H3" s="27" t="s">
        <v>229</v>
      </c>
      <c r="I3" s="26" t="s">
        <v>5</v>
      </c>
      <c r="J3" s="27" t="s">
        <v>230</v>
      </c>
      <c r="K3" s="27" t="s">
        <v>288</v>
      </c>
      <c r="L3" s="28" t="s">
        <v>286</v>
      </c>
      <c r="M3" s="27" t="s">
        <v>231</v>
      </c>
    </row>
    <row r="4" ht="13.5" thickBot="1">
      <c r="L4" s="29"/>
    </row>
    <row r="5" spans="1:13" ht="12.75">
      <c r="A5" s="30" t="s">
        <v>85</v>
      </c>
      <c r="B5" s="63"/>
      <c r="C5" s="31"/>
      <c r="D5" s="55"/>
      <c r="E5" s="10"/>
      <c r="F5" s="10"/>
      <c r="G5" s="32"/>
      <c r="H5" s="32"/>
      <c r="I5" s="32"/>
      <c r="J5" s="32"/>
      <c r="K5" s="32"/>
      <c r="L5" s="33"/>
      <c r="M5" s="15"/>
    </row>
    <row r="6" spans="1:13" ht="6.75" customHeight="1">
      <c r="A6" s="34"/>
      <c r="B6" s="64"/>
      <c r="C6" s="35"/>
      <c r="D6" s="56"/>
      <c r="E6" s="12"/>
      <c r="F6" s="12"/>
      <c r="G6" s="36"/>
      <c r="H6" s="36"/>
      <c r="I6" s="36"/>
      <c r="J6" s="36"/>
      <c r="K6" s="36"/>
      <c r="L6" s="29"/>
      <c r="M6" s="13"/>
    </row>
    <row r="7" spans="1:13" ht="12.75">
      <c r="A7" s="34" t="s">
        <v>87</v>
      </c>
      <c r="B7" s="64">
        <v>63010</v>
      </c>
      <c r="C7" s="35" t="s">
        <v>198</v>
      </c>
      <c r="D7" s="11">
        <v>31877</v>
      </c>
      <c r="E7" s="11">
        <v>32116</v>
      </c>
      <c r="F7" s="12">
        <v>32753</v>
      </c>
      <c r="G7" s="36">
        <f>+ELIC!B60</f>
        <v>1087594890.4822524</v>
      </c>
      <c r="H7" s="36">
        <f>+ELIC!C60</f>
        <v>1507603099.9963467</v>
      </c>
      <c r="I7" s="36">
        <f>+ELIC!D60</f>
        <v>0</v>
      </c>
      <c r="J7" s="36">
        <f>+ELIC!E60</f>
        <v>32237305.17949804</v>
      </c>
      <c r="K7" s="36">
        <f>SUM(G7:J7)</f>
        <v>2627435295.6580973</v>
      </c>
      <c r="L7" s="29">
        <v>2644756964</v>
      </c>
      <c r="M7" s="13">
        <f>+K7-L7</f>
        <v>-17321668.341902733</v>
      </c>
    </row>
    <row r="8" spans="1:13" ht="6.75" customHeight="1" thickBot="1">
      <c r="A8" s="34"/>
      <c r="B8" s="64"/>
      <c r="C8" s="35"/>
      <c r="D8" s="11"/>
      <c r="E8" s="12"/>
      <c r="F8" s="12"/>
      <c r="G8" s="36"/>
      <c r="H8" s="36"/>
      <c r="I8" s="36"/>
      <c r="J8" s="36"/>
      <c r="K8" s="36"/>
      <c r="L8" s="29"/>
      <c r="M8" s="13"/>
    </row>
    <row r="9" spans="1:13" ht="13.5" thickBot="1">
      <c r="A9" s="37" t="s">
        <v>92</v>
      </c>
      <c r="B9" s="65"/>
      <c r="C9" s="38"/>
      <c r="D9" s="57"/>
      <c r="E9" s="14"/>
      <c r="F9" s="14"/>
      <c r="G9" s="39">
        <f aca="true" t="shared" si="0" ref="G9:M9">SUM(G7)</f>
        <v>1087594890.4822524</v>
      </c>
      <c r="H9" s="39">
        <f t="shared" si="0"/>
        <v>1507603099.9963467</v>
      </c>
      <c r="I9" s="39">
        <f t="shared" si="0"/>
        <v>0</v>
      </c>
      <c r="J9" s="39">
        <f t="shared" si="0"/>
        <v>32237305.17949804</v>
      </c>
      <c r="K9" s="39">
        <f t="shared" si="0"/>
        <v>2627435295.6580973</v>
      </c>
      <c r="L9" s="40">
        <f t="shared" si="0"/>
        <v>2644756964</v>
      </c>
      <c r="M9" s="41">
        <f t="shared" si="0"/>
        <v>-17321668.341902733</v>
      </c>
    </row>
    <row r="10" ht="13.5" thickBot="1">
      <c r="L10" s="7"/>
    </row>
    <row r="11" spans="1:13" ht="12.75">
      <c r="A11" s="30" t="s">
        <v>93</v>
      </c>
      <c r="B11" s="63"/>
      <c r="C11" s="31"/>
      <c r="D11" s="58"/>
      <c r="E11" s="10"/>
      <c r="F11" s="10"/>
      <c r="G11" s="32"/>
      <c r="H11" s="32"/>
      <c r="I11" s="32"/>
      <c r="J11" s="32"/>
      <c r="K11" s="32"/>
      <c r="L11" s="33"/>
      <c r="M11" s="15"/>
    </row>
    <row r="12" spans="1:13" ht="6.75" customHeight="1">
      <c r="A12" s="34"/>
      <c r="B12" s="64"/>
      <c r="C12" s="35"/>
      <c r="D12" s="11"/>
      <c r="E12" s="12"/>
      <c r="F12" s="12"/>
      <c r="G12" s="36"/>
      <c r="H12" s="36"/>
      <c r="I12" s="36"/>
      <c r="J12" s="36"/>
      <c r="K12" s="36"/>
      <c r="L12" s="29"/>
      <c r="M12" s="13"/>
    </row>
    <row r="13" spans="1:13" ht="12.75">
      <c r="A13" s="34" t="s">
        <v>278</v>
      </c>
      <c r="B13" s="64">
        <v>61220</v>
      </c>
      <c r="C13" s="35" t="s">
        <v>254</v>
      </c>
      <c r="D13" s="11">
        <v>35199</v>
      </c>
      <c r="E13" s="11">
        <v>35234</v>
      </c>
      <c r="F13" s="12"/>
      <c r="G13" s="36">
        <f>+'Bankers Commercial'!B60</f>
        <v>250547.79564471368</v>
      </c>
      <c r="H13" s="36">
        <f>+'Bankers Commercial'!C60</f>
        <v>0</v>
      </c>
      <c r="I13" s="36">
        <f>+'Bankers Commercial'!D60</f>
        <v>14265905.474355286</v>
      </c>
      <c r="J13" s="36">
        <f>+'Bankers Commercial'!E60</f>
        <v>0</v>
      </c>
      <c r="K13" s="36">
        <f>SUM(G13:J13)</f>
        <v>14516453.27</v>
      </c>
      <c r="L13" s="29">
        <v>10021831</v>
      </c>
      <c r="M13" s="13">
        <f>+K13-L13</f>
        <v>4494622.27</v>
      </c>
    </row>
    <row r="14" spans="1:13" ht="12.75">
      <c r="A14" s="34" t="s">
        <v>96</v>
      </c>
      <c r="B14" s="64">
        <v>63304</v>
      </c>
      <c r="C14" s="35" t="s">
        <v>203</v>
      </c>
      <c r="D14" s="11">
        <v>32452</v>
      </c>
      <c r="E14" s="11"/>
      <c r="F14" s="12"/>
      <c r="G14" s="36">
        <f>+'Fidelity Mutual'!B60</f>
        <v>1130722.629990454</v>
      </c>
      <c r="H14" s="36">
        <f>+'Fidelity Mutual'!C60</f>
        <v>113818.91475644681</v>
      </c>
      <c r="I14" s="36">
        <f>+'Fidelity Mutual'!D60</f>
        <v>0</v>
      </c>
      <c r="J14" s="36">
        <f>+'Fidelity Mutual'!E60</f>
        <v>27990.345253099316</v>
      </c>
      <c r="K14" s="36">
        <f>SUM(G14:J14)</f>
        <v>1272531.8900000001</v>
      </c>
      <c r="L14" s="29">
        <v>1272431</v>
      </c>
      <c r="M14" s="13">
        <f>+K14-L14</f>
        <v>100.89000000013039</v>
      </c>
    </row>
    <row r="15" spans="1:13" ht="12.75">
      <c r="A15" s="34" t="s">
        <v>97</v>
      </c>
      <c r="B15" s="64">
        <v>66265</v>
      </c>
      <c r="C15" s="35" t="s">
        <v>205</v>
      </c>
      <c r="D15" s="11">
        <v>33032</v>
      </c>
      <c r="E15" s="11"/>
      <c r="F15" s="12"/>
      <c r="G15" s="36">
        <f>+'Monarch Life'!B60</f>
        <v>206903.64604706905</v>
      </c>
      <c r="H15" s="36">
        <f>+'Monarch Life'!C60</f>
        <v>91708.65181099727</v>
      </c>
      <c r="I15" s="36">
        <f>+'Monarch Life'!D60</f>
        <v>203751.7021419337</v>
      </c>
      <c r="J15" s="36">
        <f>+'Monarch Life'!E60</f>
        <v>0</v>
      </c>
      <c r="K15" s="36">
        <f>SUM(G15:J15)</f>
        <v>502364</v>
      </c>
      <c r="L15" s="29">
        <v>485931</v>
      </c>
      <c r="M15" s="13">
        <f>+K15-L15</f>
        <v>16433</v>
      </c>
    </row>
    <row r="16" spans="1:13" ht="12.75">
      <c r="A16" s="34" t="s">
        <v>256</v>
      </c>
      <c r="B16" s="64">
        <v>83631</v>
      </c>
      <c r="C16" s="35" t="s">
        <v>259</v>
      </c>
      <c r="D16" s="11">
        <v>34853</v>
      </c>
      <c r="E16" s="18" t="s">
        <v>285</v>
      </c>
      <c r="F16" s="12"/>
      <c r="G16" s="123" t="s">
        <v>257</v>
      </c>
      <c r="H16" s="123"/>
      <c r="I16" s="123"/>
      <c r="J16" s="123"/>
      <c r="K16" s="36">
        <f>SUM(G16:J16)</f>
        <v>0</v>
      </c>
      <c r="L16" s="29">
        <v>0</v>
      </c>
      <c r="M16" s="13">
        <f>+K16-L16</f>
        <v>0</v>
      </c>
    </row>
    <row r="17" spans="1:13" ht="12.75">
      <c r="A17" s="34" t="s">
        <v>302</v>
      </c>
      <c r="B17" s="64">
        <v>24457</v>
      </c>
      <c r="C17" s="35" t="s">
        <v>203</v>
      </c>
      <c r="D17" s="11">
        <v>35578</v>
      </c>
      <c r="E17" s="12">
        <v>35705</v>
      </c>
      <c r="F17" s="12"/>
      <c r="G17" s="2">
        <f>+Reliance!B60</f>
        <v>0</v>
      </c>
      <c r="H17" s="2">
        <f>+Reliance!C60</f>
        <v>0</v>
      </c>
      <c r="I17" s="2">
        <f>+Reliance!D60</f>
        <v>148688.83000000005</v>
      </c>
      <c r="J17" s="2">
        <f>+Reliance!E60</f>
        <v>0</v>
      </c>
      <c r="K17" s="36">
        <f>SUM(G17:J17)</f>
        <v>148688.83000000005</v>
      </c>
      <c r="L17" s="29">
        <v>0</v>
      </c>
      <c r="M17" s="13">
        <f>+K17-L17</f>
        <v>148688.83000000005</v>
      </c>
    </row>
    <row r="18" spans="1:13" ht="6.75" customHeight="1" thickBot="1">
      <c r="A18" s="34"/>
      <c r="B18" s="64"/>
      <c r="C18" s="35"/>
      <c r="D18" s="11"/>
      <c r="E18" s="12"/>
      <c r="F18" s="12"/>
      <c r="G18" s="36"/>
      <c r="H18" s="36"/>
      <c r="I18" s="36"/>
      <c r="J18" s="36"/>
      <c r="K18" s="36"/>
      <c r="L18" s="68"/>
      <c r="M18" s="13"/>
    </row>
    <row r="19" spans="1:13" ht="13.5" thickBot="1">
      <c r="A19" s="37" t="s">
        <v>100</v>
      </c>
      <c r="B19" s="65"/>
      <c r="C19" s="38"/>
      <c r="D19" s="57"/>
      <c r="E19" s="14"/>
      <c r="F19" s="14"/>
      <c r="G19" s="39">
        <f>SUM(G12:G18)</f>
        <v>1588174.0716822369</v>
      </c>
      <c r="H19" s="39">
        <f>SUM(H12:H18)</f>
        <v>205527.56656744407</v>
      </c>
      <c r="I19" s="39">
        <f>SUM(I12:I18)</f>
        <v>14618346.00649722</v>
      </c>
      <c r="J19" s="39">
        <f>SUM(J12:J18)</f>
        <v>27990.345253099316</v>
      </c>
      <c r="K19" s="39">
        <f>SUM(K12:K18)</f>
        <v>16440037.99</v>
      </c>
      <c r="L19" s="40">
        <f>SUM(L13:L18)</f>
        <v>11780193</v>
      </c>
      <c r="M19" s="41">
        <f>SUM(M12:M18)</f>
        <v>4659844.99</v>
      </c>
    </row>
    <row r="20" ht="13.5" thickBot="1">
      <c r="L20" s="7"/>
    </row>
    <row r="21" spans="1:13" ht="12.75">
      <c r="A21" s="30" t="s">
        <v>289</v>
      </c>
      <c r="B21" s="63"/>
      <c r="C21" s="31"/>
      <c r="D21" s="58"/>
      <c r="E21" s="10"/>
      <c r="F21" s="10"/>
      <c r="G21" s="32"/>
      <c r="H21" s="32"/>
      <c r="I21" s="32"/>
      <c r="J21" s="32"/>
      <c r="K21" s="32"/>
      <c r="L21" s="33"/>
      <c r="M21" s="15"/>
    </row>
    <row r="22" spans="1:13" ht="6.75" customHeight="1">
      <c r="A22" s="34"/>
      <c r="B22" s="64"/>
      <c r="C22" s="35"/>
      <c r="D22" s="11"/>
      <c r="E22" s="12"/>
      <c r="F22" s="12"/>
      <c r="G22" s="36"/>
      <c r="H22" s="36"/>
      <c r="I22" s="36"/>
      <c r="J22" s="36"/>
      <c r="K22" s="36"/>
      <c r="L22" s="29"/>
      <c r="M22" s="13"/>
    </row>
    <row r="23" spans="1:13" ht="12.75" customHeight="1">
      <c r="A23" s="34" t="s">
        <v>277</v>
      </c>
      <c r="B23" s="64">
        <v>75914</v>
      </c>
      <c r="C23" s="35" t="s">
        <v>279</v>
      </c>
      <c r="D23" s="11"/>
      <c r="E23" s="11">
        <v>35192</v>
      </c>
      <c r="F23" s="12" t="s">
        <v>282</v>
      </c>
      <c r="G23" s="36">
        <f>+'American Chambers'!B60</f>
        <v>-1437865.0690319638</v>
      </c>
      <c r="H23" s="36">
        <f>+'American Chambers'!C60</f>
        <v>128729.15033821305</v>
      </c>
      <c r="I23" s="36">
        <f>+'American Chambers'!D60</f>
        <v>54012840.938693725</v>
      </c>
      <c r="J23" s="36">
        <f>+'American Chambers'!E60</f>
        <v>0</v>
      </c>
      <c r="K23" s="36">
        <f>SUM(G23:J23)</f>
        <v>52703705.01999997</v>
      </c>
      <c r="L23" s="29">
        <v>27558448</v>
      </c>
      <c r="M23" s="13">
        <f>+K23-L23</f>
        <v>25145257.019999973</v>
      </c>
    </row>
    <row r="24" spans="1:13" ht="12.75">
      <c r="A24" s="34" t="s">
        <v>238</v>
      </c>
      <c r="B24" s="64">
        <v>63266</v>
      </c>
      <c r="C24" s="35" t="s">
        <v>214</v>
      </c>
      <c r="D24" s="11">
        <v>31909</v>
      </c>
      <c r="E24" s="11">
        <v>32414</v>
      </c>
      <c r="F24" s="12">
        <v>32670</v>
      </c>
      <c r="G24" s="36">
        <f>+fbl!B60</f>
        <v>271563.87302723853</v>
      </c>
      <c r="H24" s="36">
        <f>+fbl!C60</f>
        <v>14122705.588735498</v>
      </c>
      <c r="I24" s="36">
        <f>+fbl!D60</f>
        <v>4526.528237263457</v>
      </c>
      <c r="J24" s="36">
        <f>+fbl!E60</f>
        <v>0</v>
      </c>
      <c r="K24" s="36">
        <f>SUM(G24:J24)</f>
        <v>14398795.99</v>
      </c>
      <c r="L24" s="29">
        <v>2420842</v>
      </c>
      <c r="M24" s="13">
        <f>+K24-L24</f>
        <v>11977953.99</v>
      </c>
    </row>
    <row r="25" spans="1:13" ht="12.75">
      <c r="A25" s="34" t="s">
        <v>88</v>
      </c>
      <c r="B25" s="64">
        <v>84271</v>
      </c>
      <c r="C25" s="35" t="s">
        <v>204</v>
      </c>
      <c r="D25" s="11">
        <v>32000</v>
      </c>
      <c r="E25" s="11">
        <v>32478</v>
      </c>
      <c r="F25" s="12">
        <v>32610</v>
      </c>
      <c r="G25" s="36">
        <f>+'Guarantee Security'!B60</f>
        <v>38527515.07821077</v>
      </c>
      <c r="H25" s="36">
        <f>+'Guarantee Security'!C60</f>
        <v>142306841.70178926</v>
      </c>
      <c r="I25" s="36">
        <f>+'Guarantee Security'!D60</f>
        <v>0</v>
      </c>
      <c r="J25" s="36">
        <f>+'Guarantee Security'!E60</f>
        <v>0</v>
      </c>
      <c r="K25" s="36">
        <f>SUM(G25:J25)</f>
        <v>180834356.78000003</v>
      </c>
      <c r="L25" s="29">
        <v>180820989</v>
      </c>
      <c r="M25" s="13">
        <f>+K25-L25</f>
        <v>13367.780000030994</v>
      </c>
    </row>
    <row r="26" spans="1:13" ht="6.75" customHeight="1" thickBot="1">
      <c r="A26" s="34"/>
      <c r="B26" s="64"/>
      <c r="C26" s="35"/>
      <c r="D26" s="11"/>
      <c r="E26" s="11"/>
      <c r="F26" s="12"/>
      <c r="G26" s="36"/>
      <c r="H26" s="36"/>
      <c r="I26" s="36"/>
      <c r="J26" s="36"/>
      <c r="K26" s="36"/>
      <c r="L26" s="29"/>
      <c r="M26" s="13"/>
    </row>
    <row r="27" spans="1:13" ht="13.5" thickBot="1">
      <c r="A27" s="37" t="s">
        <v>295</v>
      </c>
      <c r="B27" s="65"/>
      <c r="C27" s="38"/>
      <c r="D27" s="57"/>
      <c r="E27" s="14"/>
      <c r="F27" s="14"/>
      <c r="G27" s="39">
        <f aca="true" t="shared" si="1" ref="G27:M27">SUM(G22:G26)</f>
        <v>37361213.882206045</v>
      </c>
      <c r="H27" s="39">
        <f t="shared" si="1"/>
        <v>156558276.44086298</v>
      </c>
      <c r="I27" s="39">
        <f t="shared" si="1"/>
        <v>54017367.466930985</v>
      </c>
      <c r="J27" s="39">
        <f t="shared" si="1"/>
        <v>0</v>
      </c>
      <c r="K27" s="39">
        <f t="shared" si="1"/>
        <v>247936857.79000002</v>
      </c>
      <c r="L27" s="40">
        <f t="shared" si="1"/>
        <v>210800279</v>
      </c>
      <c r="M27" s="41">
        <f t="shared" si="1"/>
        <v>37136578.79000001</v>
      </c>
    </row>
    <row r="28" spans="5:12" ht="13.5" thickBot="1">
      <c r="E28" s="16"/>
      <c r="L28" s="7"/>
    </row>
    <row r="29" spans="1:13" ht="12.75">
      <c r="A29" s="30" t="s">
        <v>290</v>
      </c>
      <c r="B29" s="63"/>
      <c r="C29" s="31"/>
      <c r="D29" s="58"/>
      <c r="E29" s="10"/>
      <c r="F29" s="10"/>
      <c r="G29" s="32"/>
      <c r="H29" s="32"/>
      <c r="I29" s="32"/>
      <c r="J29" s="32"/>
      <c r="K29" s="32"/>
      <c r="L29" s="33"/>
      <c r="M29" s="15"/>
    </row>
    <row r="30" spans="1:13" ht="6.75" customHeight="1">
      <c r="A30" s="34"/>
      <c r="B30" s="64"/>
      <c r="C30" s="35"/>
      <c r="D30" s="11"/>
      <c r="E30" s="12"/>
      <c r="F30" s="12"/>
      <c r="G30" s="36"/>
      <c r="H30" s="36"/>
      <c r="I30" s="36"/>
      <c r="J30" s="36"/>
      <c r="K30" s="36"/>
      <c r="L30" s="29"/>
      <c r="M30" s="13"/>
    </row>
    <row r="31" spans="1:13" ht="12.75">
      <c r="A31" s="69" t="s">
        <v>105</v>
      </c>
      <c r="B31" s="66" t="s">
        <v>208</v>
      </c>
      <c r="C31" s="35" t="s">
        <v>200</v>
      </c>
      <c r="D31" s="11">
        <v>32843</v>
      </c>
      <c r="E31" s="11">
        <v>33152</v>
      </c>
      <c r="F31" s="12">
        <v>33166</v>
      </c>
      <c r="G31" s="36">
        <f>+'Alabama Life'!B60</f>
        <v>2132059.160424934</v>
      </c>
      <c r="H31" s="36">
        <f>+'Alabama Life'!C60</f>
        <v>1167341.9030836183</v>
      </c>
      <c r="I31" s="36">
        <f>+'Alabama Life'!D60</f>
        <v>10252.133158115155</v>
      </c>
      <c r="J31" s="36">
        <f>+'Alabama Life'!E60</f>
        <v>0</v>
      </c>
      <c r="K31" s="36">
        <f aca="true" t="shared" si="2" ref="K31:K79">SUM(G31:J31)</f>
        <v>3309653.1966666672</v>
      </c>
      <c r="L31" s="29">
        <v>3308204</v>
      </c>
      <c r="M31" s="13">
        <f aca="true" t="shared" si="3" ref="M31:M62">+K31-L31</f>
        <v>1449.1966666672379</v>
      </c>
    </row>
    <row r="32" spans="1:13" ht="12.75">
      <c r="A32" s="69" t="s">
        <v>106</v>
      </c>
      <c r="B32" s="64">
        <v>60356</v>
      </c>
      <c r="C32" s="35" t="s">
        <v>200</v>
      </c>
      <c r="D32" s="11">
        <v>32843</v>
      </c>
      <c r="E32" s="11">
        <v>33095</v>
      </c>
      <c r="F32" s="12">
        <v>33145</v>
      </c>
      <c r="G32" s="36">
        <f>+'American Educators'!B60</f>
        <v>240910.66305927018</v>
      </c>
      <c r="H32" s="36">
        <f>+'American Educators'!C60</f>
        <v>4439020.448073126</v>
      </c>
      <c r="I32" s="36">
        <f>+'American Educators'!D60</f>
        <v>116921.57553427099</v>
      </c>
      <c r="J32" s="36">
        <f>+'American Educators'!E60</f>
        <v>0</v>
      </c>
      <c r="K32" s="36">
        <f t="shared" si="2"/>
        <v>4796852.686666667</v>
      </c>
      <c r="L32" s="29">
        <v>4795963</v>
      </c>
      <c r="M32" s="13">
        <f t="shared" si="3"/>
        <v>889.6866666674614</v>
      </c>
    </row>
    <row r="33" spans="1:13" ht="12.75">
      <c r="A33" s="69" t="s">
        <v>107</v>
      </c>
      <c r="B33" s="64">
        <v>10197</v>
      </c>
      <c r="C33" s="35" t="s">
        <v>203</v>
      </c>
      <c r="D33" s="12" t="s">
        <v>0</v>
      </c>
      <c r="E33" s="11">
        <v>32683</v>
      </c>
      <c r="F33" s="12">
        <v>33024</v>
      </c>
      <c r="G33" s="36">
        <f>+'American Integrity'!B60</f>
        <v>0</v>
      </c>
      <c r="H33" s="36">
        <f>+'American Integrity'!C60</f>
        <v>0</v>
      </c>
      <c r="I33" s="36">
        <f>+'American Integrity'!D60</f>
        <v>74659049.66000003</v>
      </c>
      <c r="J33" s="36">
        <f>+'American Integrity'!E60</f>
        <v>0</v>
      </c>
      <c r="K33" s="36">
        <f t="shared" si="2"/>
        <v>74659049.66000003</v>
      </c>
      <c r="L33" s="29">
        <v>77915519</v>
      </c>
      <c r="M33" s="13">
        <f t="shared" si="3"/>
        <v>-3256469.339999974</v>
      </c>
    </row>
    <row r="34" spans="1:13" ht="12.75">
      <c r="A34" s="69" t="s">
        <v>193</v>
      </c>
      <c r="B34" s="64">
        <v>88161</v>
      </c>
      <c r="C34" s="35" t="s">
        <v>200</v>
      </c>
      <c r="D34" s="11">
        <v>34024</v>
      </c>
      <c r="E34" s="11">
        <v>34118</v>
      </c>
      <c r="F34" s="12">
        <v>34405</v>
      </c>
      <c r="G34" s="36">
        <f>+'amer life asr'!B60</f>
        <v>123677.88075814443</v>
      </c>
      <c r="H34" s="36">
        <f>+'amer life asr'!C60</f>
        <v>1159867.0083587691</v>
      </c>
      <c r="I34" s="36">
        <f>+'amer life asr'!D60</f>
        <v>4653197.790883088</v>
      </c>
      <c r="J34" s="36">
        <f>+'amer life asr'!E60</f>
        <v>0</v>
      </c>
      <c r="K34" s="36">
        <f t="shared" si="2"/>
        <v>5936742.680000002</v>
      </c>
      <c r="L34" s="29">
        <v>6490192</v>
      </c>
      <c r="M34" s="13">
        <f t="shared" si="3"/>
        <v>-553449.3199999984</v>
      </c>
    </row>
    <row r="35" spans="1:13" ht="12.75">
      <c r="A35" s="69" t="s">
        <v>246</v>
      </c>
      <c r="B35" s="64">
        <v>63452</v>
      </c>
      <c r="C35" s="35" t="s">
        <v>201</v>
      </c>
      <c r="D35" s="11">
        <v>31829</v>
      </c>
      <c r="E35" s="11">
        <v>34598</v>
      </c>
      <c r="F35" s="12">
        <v>34598</v>
      </c>
      <c r="G35" s="36">
        <f>+'Amer Std Life Acc'!B60</f>
        <v>8783280.306341056</v>
      </c>
      <c r="H35" s="36">
        <f>+'Amer Std Life Acc'!C60</f>
        <v>546339.6069336733</v>
      </c>
      <c r="I35" s="36">
        <f>+'Amer Std Life Acc'!D60</f>
        <v>499586.14672527055</v>
      </c>
      <c r="J35" s="36">
        <f>+'Amer Std Life Acc'!E60</f>
        <v>0</v>
      </c>
      <c r="K35" s="36">
        <f t="shared" si="2"/>
        <v>9829206.06</v>
      </c>
      <c r="L35" s="29">
        <v>18641791</v>
      </c>
      <c r="M35" s="13">
        <f t="shared" si="3"/>
        <v>-8812584.94</v>
      </c>
    </row>
    <row r="36" spans="1:13" ht="12.75">
      <c r="A36" s="69" t="s">
        <v>191</v>
      </c>
      <c r="B36" s="64">
        <v>60917</v>
      </c>
      <c r="C36" s="35" t="s">
        <v>202</v>
      </c>
      <c r="D36" s="11"/>
      <c r="E36" s="11">
        <v>34208</v>
      </c>
      <c r="F36" s="12" t="s">
        <v>282</v>
      </c>
      <c r="G36" s="36">
        <f>+AmerWstrn!B60</f>
        <v>21994.036378962726</v>
      </c>
      <c r="H36" s="36">
        <f>+AmerWstrn!C60</f>
        <v>0</v>
      </c>
      <c r="I36" s="36">
        <f>+AmerWstrn!D60</f>
        <v>4239695.663621037</v>
      </c>
      <c r="J36" s="36">
        <f>+AmerWstrn!E60</f>
        <v>0</v>
      </c>
      <c r="K36" s="36">
        <f t="shared" si="2"/>
        <v>4261689.7</v>
      </c>
      <c r="L36" s="29">
        <v>4241048</v>
      </c>
      <c r="M36" s="13">
        <f t="shared" si="3"/>
        <v>20641.700000000186</v>
      </c>
    </row>
    <row r="37" spans="1:13" ht="12.75">
      <c r="A37" s="69" t="s">
        <v>108</v>
      </c>
      <c r="B37" s="64">
        <v>86142</v>
      </c>
      <c r="C37" s="35" t="s">
        <v>209</v>
      </c>
      <c r="D37" s="11">
        <v>32228</v>
      </c>
      <c r="E37" s="11">
        <v>32388</v>
      </c>
      <c r="F37" s="12" t="s">
        <v>109</v>
      </c>
      <c r="G37" s="36">
        <f>+'AMS Life'!B60</f>
        <v>2904314.0766942943</v>
      </c>
      <c r="H37" s="36">
        <f>+'AMS Life'!C60</f>
        <v>46068059.36805254</v>
      </c>
      <c r="I37" s="36">
        <f>+'AMS Life'!D60</f>
        <v>66366.72525315388</v>
      </c>
      <c r="J37" s="36">
        <f>+'AMS Life'!E60</f>
        <v>0</v>
      </c>
      <c r="K37" s="36">
        <f t="shared" si="2"/>
        <v>49038740.169999994</v>
      </c>
      <c r="L37" s="29">
        <v>49002717</v>
      </c>
      <c r="M37" s="13">
        <f t="shared" si="3"/>
        <v>36023.16999999434</v>
      </c>
    </row>
    <row r="38" spans="1:13" ht="12.75">
      <c r="A38" s="69" t="s">
        <v>110</v>
      </c>
      <c r="B38" s="64">
        <v>60968</v>
      </c>
      <c r="C38" s="35" t="s">
        <v>210</v>
      </c>
      <c r="D38" s="11">
        <v>32182</v>
      </c>
      <c r="E38" s="11">
        <v>32592</v>
      </c>
      <c r="F38" s="12">
        <v>32746</v>
      </c>
      <c r="G38" s="36">
        <f>+'Andrew Jackson'!B60</f>
        <v>32184602.903988652</v>
      </c>
      <c r="H38" s="36">
        <f>+'Andrew Jackson'!C60</f>
        <v>8356897.084225314</v>
      </c>
      <c r="I38" s="36">
        <f>+'Andrew Jackson'!D60</f>
        <v>106303.89601400576</v>
      </c>
      <c r="J38" s="36">
        <f>+'Andrew Jackson'!E60</f>
        <v>0</v>
      </c>
      <c r="K38" s="36">
        <f t="shared" si="2"/>
        <v>40647803.88422797</v>
      </c>
      <c r="L38" s="29">
        <v>40642348</v>
      </c>
      <c r="M38" s="13">
        <f t="shared" si="3"/>
        <v>5455.884227968752</v>
      </c>
    </row>
    <row r="39" spans="1:13" ht="12.75">
      <c r="A39" s="69" t="s">
        <v>237</v>
      </c>
      <c r="B39" s="64">
        <v>61654</v>
      </c>
      <c r="C39" s="35" t="s">
        <v>242</v>
      </c>
      <c r="D39" s="11">
        <v>34368</v>
      </c>
      <c r="E39" s="11">
        <v>34480</v>
      </c>
      <c r="F39" s="12" t="s">
        <v>283</v>
      </c>
      <c r="G39" s="36">
        <f>+centennial!B60</f>
        <v>15763</v>
      </c>
      <c r="H39" s="36">
        <f>+centennial!C60</f>
        <v>0</v>
      </c>
      <c r="I39" s="36">
        <f>+centennial!D60</f>
        <v>8396917.247558229</v>
      </c>
      <c r="J39" s="36">
        <f>+centennial!E60</f>
        <v>0</v>
      </c>
      <c r="K39" s="36">
        <f>SUM(G39:J39)</f>
        <v>8412680.247558229</v>
      </c>
      <c r="L39" s="29">
        <v>32208477</v>
      </c>
      <c r="M39" s="13">
        <f t="shared" si="3"/>
        <v>-23795796.75244177</v>
      </c>
    </row>
    <row r="40" spans="1:13" ht="12.75">
      <c r="A40" s="69" t="s">
        <v>101</v>
      </c>
      <c r="B40" s="64">
        <v>61980</v>
      </c>
      <c r="C40" s="35" t="s">
        <v>211</v>
      </c>
      <c r="D40" s="11">
        <v>33626</v>
      </c>
      <c r="E40" s="11">
        <v>33877</v>
      </c>
      <c r="F40" s="12">
        <v>33915</v>
      </c>
      <c r="G40" s="36">
        <f>+'coastal states'!B60</f>
        <v>56984.72212590514</v>
      </c>
      <c r="H40" s="36">
        <f>+'coastal states'!C60</f>
        <v>19471852.627874095</v>
      </c>
      <c r="I40" s="36">
        <f>+'coastal states'!D60</f>
        <v>0</v>
      </c>
      <c r="J40" s="36">
        <f>+'coastal states'!E60</f>
        <v>0</v>
      </c>
      <c r="K40" s="36">
        <f t="shared" si="2"/>
        <v>19528837.35</v>
      </c>
      <c r="L40" s="29">
        <v>19524881</v>
      </c>
      <c r="M40" s="13">
        <f t="shared" si="3"/>
        <v>3956.35000000149</v>
      </c>
    </row>
    <row r="41" spans="1:13" ht="12.75">
      <c r="A41" s="69" t="s">
        <v>86</v>
      </c>
      <c r="B41" s="64">
        <v>80667</v>
      </c>
      <c r="C41" s="35" t="s">
        <v>197</v>
      </c>
      <c r="D41" s="11">
        <v>33096</v>
      </c>
      <c r="E41" s="12">
        <v>33096</v>
      </c>
      <c r="F41" s="12" t="s">
        <v>109</v>
      </c>
      <c r="G41" s="36">
        <f>+'Confed Life (CLIC)'!B60</f>
        <v>0</v>
      </c>
      <c r="H41" s="36">
        <f>+'Confed Life (CLIC)'!C60</f>
        <v>-1.002263161353767E-08</v>
      </c>
      <c r="I41" s="36">
        <f>+'Confed Life (CLIC)'!D60</f>
        <v>-0.01304102421272547</v>
      </c>
      <c r="J41" s="36">
        <f>+'Confed Life (CLIC)'!E60</f>
        <v>1.862645149230957E-09</v>
      </c>
      <c r="K41" s="36">
        <f t="shared" si="2"/>
        <v>-0.013041032372711934</v>
      </c>
      <c r="L41" s="29">
        <v>0</v>
      </c>
      <c r="M41" s="13">
        <f t="shared" si="3"/>
        <v>-0.013041032372711934</v>
      </c>
    </row>
    <row r="42" spans="1:13" ht="12.75">
      <c r="A42" s="69" t="s">
        <v>111</v>
      </c>
      <c r="B42" s="64">
        <v>99384</v>
      </c>
      <c r="C42" s="35" t="s">
        <v>211</v>
      </c>
      <c r="D42" s="11">
        <v>33116</v>
      </c>
      <c r="E42" s="11"/>
      <c r="F42" s="12">
        <v>33512</v>
      </c>
      <c r="G42" s="123" t="s">
        <v>192</v>
      </c>
      <c r="H42" s="123"/>
      <c r="I42" s="123"/>
      <c r="J42" s="123"/>
      <c r="K42" s="36">
        <f t="shared" si="2"/>
        <v>0</v>
      </c>
      <c r="L42" s="29">
        <v>0</v>
      </c>
      <c r="M42" s="13">
        <f t="shared" si="3"/>
        <v>0</v>
      </c>
    </row>
    <row r="43" spans="1:13" ht="12.75">
      <c r="A43" s="69" t="s">
        <v>112</v>
      </c>
      <c r="B43" s="64">
        <v>71382</v>
      </c>
      <c r="C43" s="35" t="s">
        <v>212</v>
      </c>
      <c r="D43" s="11">
        <v>32843</v>
      </c>
      <c r="E43" s="11">
        <v>33065</v>
      </c>
      <c r="F43" s="12">
        <v>33145</v>
      </c>
      <c r="G43" s="36">
        <f>+'Consolidated National'!B60</f>
        <v>8677498.298028668</v>
      </c>
      <c r="H43" s="36">
        <f>+'Consolidated National'!C60</f>
        <v>150894.20913527082</v>
      </c>
      <c r="I43" s="36">
        <f>+'Consolidated National'!D60</f>
        <v>24463.924630933256</v>
      </c>
      <c r="J43" s="36">
        <f>+'Consolidated National'!E60</f>
        <v>0</v>
      </c>
      <c r="K43" s="36">
        <f t="shared" si="2"/>
        <v>8852856.431794873</v>
      </c>
      <c r="L43" s="29">
        <v>8852663</v>
      </c>
      <c r="M43" s="13">
        <f t="shared" si="3"/>
        <v>193.43179487250745</v>
      </c>
    </row>
    <row r="44" spans="1:13" ht="12.75">
      <c r="A44" s="69" t="s">
        <v>113</v>
      </c>
      <c r="B44" s="64">
        <v>62278</v>
      </c>
      <c r="C44" s="35" t="s">
        <v>213</v>
      </c>
      <c r="D44" s="11">
        <v>32547</v>
      </c>
      <c r="E44" s="11">
        <v>32997</v>
      </c>
      <c r="F44" s="12">
        <v>33283</v>
      </c>
      <c r="G44" s="36">
        <f>+'Consumers United'!B60</f>
        <v>1434704.9543547356</v>
      </c>
      <c r="H44" s="36">
        <f>+'Consumers United'!C60</f>
        <v>11148227.835645264</v>
      </c>
      <c r="I44" s="36">
        <f>+'Consumers United'!D60</f>
        <v>6491538.339999998</v>
      </c>
      <c r="J44" s="36">
        <f>+'Consumers United'!E60</f>
        <v>0</v>
      </c>
      <c r="K44" s="36">
        <f t="shared" si="2"/>
        <v>19074471.129999995</v>
      </c>
      <c r="L44" s="29">
        <v>19062195</v>
      </c>
      <c r="M44" s="13">
        <f t="shared" si="3"/>
        <v>12276.129999995232</v>
      </c>
    </row>
    <row r="45" spans="1:13" ht="12.75">
      <c r="A45" s="69" t="s">
        <v>95</v>
      </c>
      <c r="B45" s="64">
        <v>72680</v>
      </c>
      <c r="C45" s="35" t="s">
        <v>200</v>
      </c>
      <c r="D45" s="11">
        <v>33310</v>
      </c>
      <c r="E45" s="11" t="s">
        <v>0</v>
      </c>
      <c r="F45" s="12"/>
      <c r="G45" s="123" t="s">
        <v>287</v>
      </c>
      <c r="H45" s="123"/>
      <c r="I45" s="123"/>
      <c r="J45" s="123"/>
      <c r="K45" s="36">
        <f t="shared" si="2"/>
        <v>0</v>
      </c>
      <c r="L45" s="29">
        <v>0</v>
      </c>
      <c r="M45" s="13">
        <f t="shared" si="3"/>
        <v>0</v>
      </c>
    </row>
    <row r="46" spans="1:13" ht="12.75">
      <c r="A46" s="69" t="s">
        <v>102</v>
      </c>
      <c r="B46" s="64">
        <v>74705</v>
      </c>
      <c r="C46" s="35" t="s">
        <v>203</v>
      </c>
      <c r="D46" s="17" t="s">
        <v>0</v>
      </c>
      <c r="E46" s="11">
        <v>32918</v>
      </c>
      <c r="F46" s="12">
        <v>33633</v>
      </c>
      <c r="G46" s="36">
        <f>+'Corporate Life'!B60</f>
        <v>2596576.7912604637</v>
      </c>
      <c r="H46" s="36">
        <f>+'Corporate Life'!C60</f>
        <v>216242914.38373953</v>
      </c>
      <c r="I46" s="36">
        <f>+'Corporate Life'!D60</f>
        <v>563528</v>
      </c>
      <c r="J46" s="36">
        <f>+'Corporate Life'!E60</f>
        <v>0</v>
      </c>
      <c r="K46" s="36">
        <f t="shared" si="2"/>
        <v>219403019.17499998</v>
      </c>
      <c r="L46" s="29">
        <v>219403019</v>
      </c>
      <c r="M46" s="13">
        <f t="shared" si="3"/>
        <v>0.17499998211860657</v>
      </c>
    </row>
    <row r="47" spans="1:13" ht="12.75">
      <c r="A47" s="69" t="s">
        <v>114</v>
      </c>
      <c r="B47" s="64">
        <v>74969</v>
      </c>
      <c r="C47" s="35" t="s">
        <v>209</v>
      </c>
      <c r="D47" s="11">
        <v>31034</v>
      </c>
      <c r="E47" s="11">
        <v>32200</v>
      </c>
      <c r="F47" s="12">
        <v>32476</v>
      </c>
      <c r="G47" s="36">
        <f>+'Diamond Benefits'!B60</f>
        <v>0</v>
      </c>
      <c r="H47" s="36">
        <f>+'Diamond Benefits'!C60</f>
        <v>22865007.01</v>
      </c>
      <c r="I47" s="36">
        <f>+'Diamond Benefits'!D60</f>
        <v>0</v>
      </c>
      <c r="J47" s="36">
        <f>+'Diamond Benefits'!E60</f>
        <v>0</v>
      </c>
      <c r="K47" s="36">
        <f t="shared" si="2"/>
        <v>22865007.01</v>
      </c>
      <c r="L47" s="29">
        <v>22862959</v>
      </c>
      <c r="M47" s="13">
        <f t="shared" si="3"/>
        <v>2048.010000001639</v>
      </c>
    </row>
    <row r="48" spans="1:13" ht="12.75">
      <c r="A48" s="69" t="s">
        <v>115</v>
      </c>
      <c r="B48" s="64">
        <v>65374</v>
      </c>
      <c r="C48" s="35" t="s">
        <v>203</v>
      </c>
      <c r="D48" s="11">
        <v>31702</v>
      </c>
      <c r="E48" s="11">
        <v>31786</v>
      </c>
      <c r="F48" s="12">
        <v>32476</v>
      </c>
      <c r="G48" s="123" t="s">
        <v>252</v>
      </c>
      <c r="H48" s="123"/>
      <c r="I48" s="123"/>
      <c r="J48" s="123"/>
      <c r="K48" s="36">
        <f t="shared" si="2"/>
        <v>0</v>
      </c>
      <c r="L48" s="29">
        <v>0</v>
      </c>
      <c r="M48" s="13">
        <f t="shared" si="3"/>
        <v>0</v>
      </c>
    </row>
    <row r="49" spans="1:13" ht="12.75">
      <c r="A49" s="69" t="s">
        <v>116</v>
      </c>
      <c r="B49" s="64">
        <v>87033</v>
      </c>
      <c r="C49" s="35" t="s">
        <v>203</v>
      </c>
      <c r="D49" s="11" t="s">
        <v>0</v>
      </c>
      <c r="E49" s="11">
        <v>32969</v>
      </c>
      <c r="F49" s="12">
        <v>33206</v>
      </c>
      <c r="G49" s="36">
        <f>+'EBL Life'!B60</f>
        <v>12650795.630594144</v>
      </c>
      <c r="H49" s="36">
        <f>+'EBL Life'!C60</f>
        <v>4812304.5794058535</v>
      </c>
      <c r="I49" s="36">
        <f>+'EBL Life'!D60</f>
        <v>0</v>
      </c>
      <c r="J49" s="36">
        <f>+'EBL Life'!E60</f>
        <v>0</v>
      </c>
      <c r="K49" s="36">
        <f t="shared" si="2"/>
        <v>17463100.209999997</v>
      </c>
      <c r="L49" s="29">
        <v>17463100</v>
      </c>
      <c r="M49" s="13">
        <f t="shared" si="3"/>
        <v>0.20999999716877937</v>
      </c>
    </row>
    <row r="50" spans="1:13" ht="12.75">
      <c r="A50" s="69" t="s">
        <v>260</v>
      </c>
      <c r="B50" s="64">
        <v>75302</v>
      </c>
      <c r="C50" s="35" t="s">
        <v>210</v>
      </c>
      <c r="D50" s="11">
        <v>34828</v>
      </c>
      <c r="E50" s="11">
        <v>34878</v>
      </c>
      <c r="F50" s="12">
        <v>35041</v>
      </c>
      <c r="G50" s="8">
        <f>+'Family Guaranty'!B60</f>
        <v>24685081.683853883</v>
      </c>
      <c r="H50" s="8">
        <f>+'Family Guaranty'!C60</f>
        <v>0</v>
      </c>
      <c r="I50" s="8">
        <f>+'Family Guaranty'!D60</f>
        <v>0</v>
      </c>
      <c r="J50" s="8">
        <f>+'Family Guaranty'!E60</f>
        <v>0</v>
      </c>
      <c r="K50" s="36">
        <f>SUM(G50:J50)</f>
        <v>24685081.683853883</v>
      </c>
      <c r="L50" s="29">
        <v>21845759</v>
      </c>
      <c r="M50" s="13">
        <f t="shared" si="3"/>
        <v>2839322.6838538833</v>
      </c>
    </row>
    <row r="51" spans="1:13" ht="12.75">
      <c r="A51" s="69" t="s">
        <v>262</v>
      </c>
      <c r="B51" s="64">
        <v>63185</v>
      </c>
      <c r="C51" s="35" t="s">
        <v>201</v>
      </c>
      <c r="D51" s="11">
        <v>34830</v>
      </c>
      <c r="E51" s="11">
        <v>35077</v>
      </c>
      <c r="F51" s="12">
        <v>35084</v>
      </c>
      <c r="G51" s="8">
        <f>+'Farmers&amp;Ranchers'!B60</f>
        <v>4654784.668182066</v>
      </c>
      <c r="H51" s="8">
        <f>+'Farmers&amp;Ranchers'!C60</f>
        <v>4411839.876801472</v>
      </c>
      <c r="I51" s="8">
        <f>+'Farmers&amp;Ranchers'!D60</f>
        <v>0</v>
      </c>
      <c r="J51" s="8">
        <f>+'Farmers&amp;Ranchers'!E60</f>
        <v>0</v>
      </c>
      <c r="K51" s="36">
        <f>SUM(G51:J51)</f>
        <v>9066624.544983538</v>
      </c>
      <c r="L51" s="29">
        <v>9002041</v>
      </c>
      <c r="M51" s="13">
        <f t="shared" si="3"/>
        <v>64583.54498353787</v>
      </c>
    </row>
    <row r="52" spans="1:13" ht="12.75">
      <c r="A52" s="69" t="s">
        <v>239</v>
      </c>
      <c r="B52" s="64">
        <v>65447</v>
      </c>
      <c r="C52" s="35" t="s">
        <v>198</v>
      </c>
      <c r="D52" s="11">
        <v>31910</v>
      </c>
      <c r="E52" s="18" t="s">
        <v>275</v>
      </c>
      <c r="F52" s="12" t="s">
        <v>0</v>
      </c>
      <c r="G52" s="36">
        <f>+fcl!B60</f>
        <v>45863.81489372063</v>
      </c>
      <c r="H52" s="36">
        <f>+fcl!C60</f>
        <v>4281.875106279366</v>
      </c>
      <c r="I52" s="36">
        <f>+fcl!D60</f>
        <v>0</v>
      </c>
      <c r="J52" s="36">
        <f>+fcl!E60</f>
        <v>0</v>
      </c>
      <c r="K52" s="36">
        <f t="shared" si="2"/>
        <v>50145.689999999995</v>
      </c>
      <c r="L52" s="29">
        <v>49032</v>
      </c>
      <c r="M52" s="13">
        <f t="shared" si="3"/>
        <v>1113.689999999995</v>
      </c>
    </row>
    <row r="53" spans="1:13" ht="12.75">
      <c r="A53" s="69" t="s">
        <v>190</v>
      </c>
      <c r="B53" s="64">
        <v>63517</v>
      </c>
      <c r="C53" s="35" t="s">
        <v>200</v>
      </c>
      <c r="D53" s="11">
        <v>33880</v>
      </c>
      <c r="E53" s="11">
        <v>34185</v>
      </c>
      <c r="F53" s="12" t="s">
        <v>282</v>
      </c>
      <c r="G53" s="36">
        <f>+'first natl'!B60</f>
        <v>0</v>
      </c>
      <c r="H53" s="36">
        <f>+'first natl'!C60</f>
        <v>0</v>
      </c>
      <c r="I53" s="36">
        <f>+'first natl'!D60</f>
        <v>2543478.01</v>
      </c>
      <c r="J53" s="36">
        <f>+'first natl'!E60</f>
        <v>0</v>
      </c>
      <c r="K53" s="36">
        <f t="shared" si="2"/>
        <v>2543478.01</v>
      </c>
      <c r="L53" s="29">
        <v>2136262</v>
      </c>
      <c r="M53" s="13">
        <f t="shared" si="3"/>
        <v>407216.0099999998</v>
      </c>
    </row>
    <row r="54" spans="1:13" ht="12.75">
      <c r="A54" s="69" t="s">
        <v>261</v>
      </c>
      <c r="B54" s="64">
        <v>63525</v>
      </c>
      <c r="C54" s="35" t="s">
        <v>210</v>
      </c>
      <c r="D54" s="11">
        <v>34830</v>
      </c>
      <c r="E54" s="11">
        <v>34878</v>
      </c>
      <c r="F54" s="12">
        <v>35041</v>
      </c>
      <c r="G54" s="36">
        <f>+'First Natl(Thrnr)'!B60</f>
        <v>7254352.451898931</v>
      </c>
      <c r="H54" s="36">
        <f>+'First Natl(Thrnr)'!C60</f>
        <v>64952529.01518843</v>
      </c>
      <c r="I54" s="36">
        <f>+'First Natl(Thrnr)'!D60</f>
        <v>0</v>
      </c>
      <c r="J54" s="36">
        <f>+'First Natl(Thrnr)'!E60</f>
        <v>0</v>
      </c>
      <c r="K54" s="36">
        <f>SUM(G54:J54)</f>
        <v>72206881.46708736</v>
      </c>
      <c r="L54" s="29">
        <v>63988996</v>
      </c>
      <c r="M54" s="13">
        <f t="shared" si="3"/>
        <v>8217885.467087358</v>
      </c>
    </row>
    <row r="55" spans="1:13" ht="12.75">
      <c r="A55" s="69" t="s">
        <v>263</v>
      </c>
      <c r="B55" s="64">
        <v>68489</v>
      </c>
      <c r="C55" s="35" t="s">
        <v>266</v>
      </c>
      <c r="D55" s="11">
        <v>34829</v>
      </c>
      <c r="E55" s="11">
        <v>34997</v>
      </c>
      <c r="F55" s="12">
        <v>35251</v>
      </c>
      <c r="G55" s="36">
        <f>+'Franklin American'!B60</f>
        <v>9369897.67297015</v>
      </c>
      <c r="H55" s="36">
        <f>+'Franklin American'!C60</f>
        <v>3086604.2455324726</v>
      </c>
      <c r="I55" s="36">
        <f>+'Franklin American'!D60</f>
        <v>0</v>
      </c>
      <c r="J55" s="36">
        <f>+'Franklin American'!E60</f>
        <v>0</v>
      </c>
      <c r="K55" s="36">
        <f>SUM(G55:J55)</f>
        <v>12456501.918502621</v>
      </c>
      <c r="L55" s="29">
        <v>11594014</v>
      </c>
      <c r="M55" s="13">
        <f t="shared" si="3"/>
        <v>862487.9185026214</v>
      </c>
    </row>
    <row r="56" spans="1:13" ht="12.75">
      <c r="A56" s="69" t="s">
        <v>264</v>
      </c>
      <c r="B56" s="64">
        <v>98655</v>
      </c>
      <c r="C56" s="35" t="s">
        <v>210</v>
      </c>
      <c r="D56" s="11">
        <v>34828</v>
      </c>
      <c r="E56" s="11">
        <v>34878</v>
      </c>
      <c r="F56" s="12">
        <v>35041</v>
      </c>
      <c r="G56" s="36">
        <f>+'Franklin Protective'!B60</f>
        <v>14206933.362701237</v>
      </c>
      <c r="H56" s="36">
        <f>+'Franklin Protective'!C60</f>
        <v>4323526.214059422</v>
      </c>
      <c r="I56" s="36">
        <f>+'Franklin Protective'!D60</f>
        <v>0</v>
      </c>
      <c r="J56" s="36">
        <f>+'Franklin Protective'!E60</f>
        <v>0</v>
      </c>
      <c r="K56" s="36">
        <f>SUM(G56:J56)</f>
        <v>18530459.576760657</v>
      </c>
      <c r="L56" s="29">
        <v>17252094</v>
      </c>
      <c r="M56" s="13">
        <f t="shared" si="3"/>
        <v>1278365.5767606571</v>
      </c>
    </row>
    <row r="57" spans="1:13" ht="12.75">
      <c r="A57" s="69" t="s">
        <v>117</v>
      </c>
      <c r="B57" s="64">
        <v>63770</v>
      </c>
      <c r="C57" s="35" t="s">
        <v>215</v>
      </c>
      <c r="D57" s="11">
        <v>31659</v>
      </c>
      <c r="E57" s="11">
        <v>31930</v>
      </c>
      <c r="F57" s="12" t="s">
        <v>109</v>
      </c>
      <c r="G57" s="36">
        <f>+'George Washington'!B60</f>
        <v>3363798.738520651</v>
      </c>
      <c r="H57" s="36">
        <f>+'George Washington'!C60</f>
        <v>230886.84757573623</v>
      </c>
      <c r="I57" s="36">
        <f>+'George Washington'!D60</f>
        <v>1293019.3639036133</v>
      </c>
      <c r="J57" s="36">
        <f>+'George Washington'!E60+'George Washington'!I29</f>
        <v>0</v>
      </c>
      <c r="K57" s="36">
        <f t="shared" si="2"/>
        <v>4887704.950000001</v>
      </c>
      <c r="L57" s="29">
        <v>4885281</v>
      </c>
      <c r="M57" s="13">
        <f t="shared" si="3"/>
        <v>2423.9500000011176</v>
      </c>
    </row>
    <row r="58" spans="1:13" ht="12.75">
      <c r="A58" s="69" t="s">
        <v>118</v>
      </c>
      <c r="B58" s="64">
        <v>67210</v>
      </c>
      <c r="C58" s="35" t="s">
        <v>216</v>
      </c>
      <c r="D58" s="11">
        <v>32074</v>
      </c>
      <c r="E58" s="11">
        <v>32133</v>
      </c>
      <c r="F58" s="12">
        <v>32610</v>
      </c>
      <c r="G58" s="36">
        <f>+'Inter-American'!B60</f>
        <v>89143443.82210986</v>
      </c>
      <c r="H58" s="36">
        <f>+'Inter-American'!C60</f>
        <v>22236507.15885462</v>
      </c>
      <c r="I58" s="36">
        <f>+'Inter-American'!D60</f>
        <v>0</v>
      </c>
      <c r="J58" s="36">
        <f>+'Inter-American'!E60</f>
        <v>21978166.398406</v>
      </c>
      <c r="K58" s="36">
        <f t="shared" si="2"/>
        <v>133358117.37937048</v>
      </c>
      <c r="L58" s="29">
        <v>133340585</v>
      </c>
      <c r="M58" s="13">
        <f t="shared" si="3"/>
        <v>17532.379370480776</v>
      </c>
    </row>
    <row r="59" spans="1:13" ht="12.75">
      <c r="A59" s="69" t="s">
        <v>265</v>
      </c>
      <c r="B59" s="64">
        <v>64084</v>
      </c>
      <c r="C59" s="35" t="s">
        <v>267</v>
      </c>
      <c r="D59" s="11">
        <v>34830</v>
      </c>
      <c r="E59" s="11">
        <v>35032</v>
      </c>
      <c r="F59" s="12">
        <v>35041</v>
      </c>
      <c r="G59" s="36">
        <f>+'International Fin'!B60</f>
        <v>5788358.37694715</v>
      </c>
      <c r="H59" s="36">
        <f>+'International Fin'!C60</f>
        <v>3437724.621864791</v>
      </c>
      <c r="I59" s="36">
        <f>+'International Fin'!D60</f>
        <v>0</v>
      </c>
      <c r="J59" s="36">
        <f>+'International Fin'!E60</f>
        <v>0</v>
      </c>
      <c r="K59" s="36">
        <f>SUM(G59:J59)</f>
        <v>9226082.998811942</v>
      </c>
      <c r="L59" s="29">
        <v>10749415</v>
      </c>
      <c r="M59" s="13">
        <f t="shared" si="3"/>
        <v>-1523332.0011880584</v>
      </c>
    </row>
    <row r="60" spans="1:13" ht="12.75">
      <c r="A60" s="69" t="s">
        <v>119</v>
      </c>
      <c r="B60" s="64">
        <v>76015</v>
      </c>
      <c r="C60" s="35" t="s">
        <v>217</v>
      </c>
      <c r="D60" s="12">
        <v>32385</v>
      </c>
      <c r="E60" s="11">
        <v>32599</v>
      </c>
      <c r="F60" s="12">
        <v>33121</v>
      </c>
      <c r="G60" s="36">
        <f>+'Investment Life of America'!B60</f>
        <v>4687164.098314599</v>
      </c>
      <c r="H60" s="36">
        <f>+'Investment Life of America'!C60</f>
        <v>16204137.991685398</v>
      </c>
      <c r="I60" s="36">
        <f>+'Investment Life of America'!D60</f>
        <v>0</v>
      </c>
      <c r="J60" s="36">
        <f>+'Investment Life of America'!E60</f>
        <v>0</v>
      </c>
      <c r="K60" s="36">
        <f t="shared" si="2"/>
        <v>20891302.089999996</v>
      </c>
      <c r="L60" s="29">
        <v>20891201</v>
      </c>
      <c r="M60" s="13">
        <f t="shared" si="3"/>
        <v>101.0899999961257</v>
      </c>
    </row>
    <row r="61" spans="1:13" ht="12.75">
      <c r="A61" s="69" t="s">
        <v>89</v>
      </c>
      <c r="B61" s="64">
        <v>64874</v>
      </c>
      <c r="C61" s="35" t="s">
        <v>207</v>
      </c>
      <c r="D61" s="11">
        <v>33047</v>
      </c>
      <c r="E61" s="11">
        <v>33235</v>
      </c>
      <c r="F61" s="12">
        <v>33638</v>
      </c>
      <c r="G61" s="36">
        <f>+'Investors Equity'!B60</f>
        <v>0</v>
      </c>
      <c r="H61" s="36">
        <f>+'Investors Equity'!C60</f>
        <v>19626887.869999997</v>
      </c>
      <c r="I61" s="36">
        <f>+'Investors Equity'!D60</f>
        <v>0</v>
      </c>
      <c r="J61" s="36">
        <f>+'Investors Equity'!E60</f>
        <v>0</v>
      </c>
      <c r="K61" s="36">
        <f t="shared" si="2"/>
        <v>19626887.869999997</v>
      </c>
      <c r="L61" s="29">
        <v>20022159</v>
      </c>
      <c r="M61" s="13">
        <f t="shared" si="3"/>
        <v>-395271.1300000027</v>
      </c>
    </row>
    <row r="62" spans="1:13" ht="12.75">
      <c r="A62" s="69" t="s">
        <v>90</v>
      </c>
      <c r="B62" s="64">
        <v>65188</v>
      </c>
      <c r="C62" s="35" t="s">
        <v>196</v>
      </c>
      <c r="D62" s="11">
        <v>32550</v>
      </c>
      <c r="E62" s="11">
        <v>33102</v>
      </c>
      <c r="F62" s="12">
        <v>33388</v>
      </c>
      <c r="G62" s="36">
        <f>+'Kentucky Central'!B60</f>
        <v>24295552.33700758</v>
      </c>
      <c r="H62" s="36">
        <f>+'Kentucky Central'!C60</f>
        <v>3226254.6063904595</v>
      </c>
      <c r="I62" s="36">
        <f>+'Kentucky Central'!D60</f>
        <v>0</v>
      </c>
      <c r="J62" s="36">
        <f>+'Kentucky Central'!E60</f>
        <v>0</v>
      </c>
      <c r="K62" s="36">
        <f>SUM(G62:J62)</f>
        <v>27521806.943398036</v>
      </c>
      <c r="L62" s="29">
        <v>9140086</v>
      </c>
      <c r="M62" s="13">
        <f t="shared" si="3"/>
        <v>18381720.943398036</v>
      </c>
    </row>
    <row r="63" spans="1:13" ht="12.75">
      <c r="A63" s="69" t="s">
        <v>240</v>
      </c>
      <c r="B63" s="64">
        <v>66001</v>
      </c>
      <c r="C63" s="35" t="s">
        <v>201</v>
      </c>
      <c r="D63" s="11">
        <v>34111</v>
      </c>
      <c r="E63" s="124" t="s">
        <v>284</v>
      </c>
      <c r="F63" s="124"/>
      <c r="G63" s="36">
        <f>+Midcontinent!B60</f>
        <v>366288.10198825423</v>
      </c>
      <c r="H63" s="36">
        <f>+Midcontinent!C60</f>
        <v>1379.0706569264992</v>
      </c>
      <c r="I63" s="36">
        <f>+Midcontinent!D60</f>
        <v>395.17735481929736</v>
      </c>
      <c r="J63" s="36">
        <f>+Midcontinent!E60</f>
        <v>0</v>
      </c>
      <c r="K63" s="36">
        <f>SUM(G63:J63)</f>
        <v>368062.35000000003</v>
      </c>
      <c r="L63" s="29">
        <v>358748</v>
      </c>
      <c r="M63" s="13">
        <f aca="true" t="shared" si="4" ref="M63:M79">+K63-L63</f>
        <v>9314.350000000035</v>
      </c>
    </row>
    <row r="64" spans="1:13" ht="12.75">
      <c r="A64" s="69" t="s">
        <v>120</v>
      </c>
      <c r="B64" s="64">
        <v>66060</v>
      </c>
      <c r="C64" s="35" t="s">
        <v>218</v>
      </c>
      <c r="D64" s="11">
        <v>31953</v>
      </c>
      <c r="E64" s="11">
        <v>32014</v>
      </c>
      <c r="F64" s="12">
        <v>32294</v>
      </c>
      <c r="G64" s="36">
        <f>+'Midwest Life'!B60</f>
        <v>884864.3336931588</v>
      </c>
      <c r="H64" s="36">
        <f>+'Midwest Life'!C60</f>
        <v>31943893.82790511</v>
      </c>
      <c r="I64" s="36">
        <f>+'Midwest Life'!D60</f>
        <v>82606.77840173007</v>
      </c>
      <c r="J64" s="36">
        <f>+'Midwest Life'!E60</f>
        <v>0</v>
      </c>
      <c r="K64" s="36">
        <f t="shared" si="2"/>
        <v>32911364.939999998</v>
      </c>
      <c r="L64" s="29">
        <v>32909961</v>
      </c>
      <c r="M64" s="13">
        <f t="shared" si="4"/>
        <v>1403.9399999976158</v>
      </c>
    </row>
    <row r="65" spans="1:13" ht="12.75">
      <c r="A65" s="69" t="s">
        <v>91</v>
      </c>
      <c r="B65" s="64">
        <v>66362</v>
      </c>
      <c r="C65" s="35" t="s">
        <v>199</v>
      </c>
      <c r="D65" s="11">
        <v>31973</v>
      </c>
      <c r="E65" s="11">
        <v>32814</v>
      </c>
      <c r="F65" s="12">
        <v>32992</v>
      </c>
      <c r="G65" s="36">
        <f>+'Mutual Benefit'!B60</f>
        <v>-387439.1794665159</v>
      </c>
      <c r="H65" s="36">
        <f>+'Mutual Benefit'!C60</f>
        <v>-1122424.177485054</v>
      </c>
      <c r="I65" s="36">
        <f>+'Mutual Benefit'!D60</f>
        <v>0</v>
      </c>
      <c r="J65" s="36">
        <f>+'Mutual Benefit'!E60</f>
        <v>-172035.46304815295</v>
      </c>
      <c r="K65" s="36">
        <f t="shared" si="2"/>
        <v>-1681898.8199997225</v>
      </c>
      <c r="L65" s="29">
        <v>-1683948</v>
      </c>
      <c r="M65" s="13">
        <f t="shared" si="4"/>
        <v>2049.180000277469</v>
      </c>
    </row>
    <row r="66" spans="1:13" ht="12.75">
      <c r="A66" s="69" t="s">
        <v>121</v>
      </c>
      <c r="B66" s="64">
        <v>66400</v>
      </c>
      <c r="C66" s="35" t="s">
        <v>212</v>
      </c>
      <c r="D66" s="11">
        <v>31689</v>
      </c>
      <c r="E66" s="11">
        <v>32116</v>
      </c>
      <c r="F66" s="12" t="s">
        <v>109</v>
      </c>
      <c r="G66" s="36">
        <f>+'Mutual Security'!B60</f>
        <v>10139871.972976355</v>
      </c>
      <c r="H66" s="36">
        <f>+'Mutual Security'!C60</f>
        <v>31060484.86818938</v>
      </c>
      <c r="I66" s="36">
        <f>+'Mutual Security'!D60</f>
        <v>-6398931.81046036</v>
      </c>
      <c r="J66" s="36">
        <f>+'Mutual Security'!E60</f>
        <v>10306219.869294629</v>
      </c>
      <c r="K66" s="36">
        <f t="shared" si="2"/>
        <v>45107644.900000006</v>
      </c>
      <c r="L66" s="29">
        <v>45080901</v>
      </c>
      <c r="M66" s="13">
        <f t="shared" si="4"/>
        <v>26743.90000000596</v>
      </c>
    </row>
    <row r="67" spans="1:13" ht="12.75">
      <c r="A67" s="69" t="s">
        <v>247</v>
      </c>
      <c r="B67" s="64">
        <v>69370</v>
      </c>
      <c r="C67" s="35" t="s">
        <v>218</v>
      </c>
      <c r="D67" s="11">
        <v>34856</v>
      </c>
      <c r="E67" s="11">
        <v>35180</v>
      </c>
      <c r="F67" s="12">
        <v>35252</v>
      </c>
      <c r="G67" s="36">
        <f>+'National Affiliated'!B60</f>
        <v>2100581.9130833955</v>
      </c>
      <c r="H67" s="36">
        <f>+'National Affiliated'!C60</f>
        <v>218608.40700681577</v>
      </c>
      <c r="I67" s="36">
        <f>+'National Affiliated'!D60</f>
        <v>16008.142768301115</v>
      </c>
      <c r="J67" s="36">
        <f>+'National Affiliated'!E60</f>
        <v>0</v>
      </c>
      <c r="K67" s="36">
        <f>SUM(G67:J67)</f>
        <v>2335198.462858512</v>
      </c>
      <c r="L67" s="29">
        <v>2114454</v>
      </c>
      <c r="M67" s="13">
        <f t="shared" si="4"/>
        <v>220744.46285851207</v>
      </c>
    </row>
    <row r="68" spans="1:13" ht="12.75">
      <c r="A68" s="69" t="s">
        <v>103</v>
      </c>
      <c r="B68" s="64">
        <v>69221</v>
      </c>
      <c r="C68" s="35" t="s">
        <v>203</v>
      </c>
      <c r="D68" s="11">
        <v>33268</v>
      </c>
      <c r="E68" s="11">
        <v>33754</v>
      </c>
      <c r="F68" s="12">
        <v>33785</v>
      </c>
      <c r="G68" s="36">
        <f>+'Natl American'!B60</f>
        <v>5706.983813339581</v>
      </c>
      <c r="H68" s="36">
        <f>+'Natl American'!C60</f>
        <v>28992438.951749306</v>
      </c>
      <c r="I68" s="36">
        <f>+'Natl American'!D60</f>
        <v>13382.83257951623</v>
      </c>
      <c r="J68" s="36">
        <f>+'Natl American'!E60</f>
        <v>0</v>
      </c>
      <c r="K68" s="36">
        <f t="shared" si="2"/>
        <v>29011528.76814216</v>
      </c>
      <c r="L68" s="29">
        <v>28996904</v>
      </c>
      <c r="M68" s="13">
        <f t="shared" si="4"/>
        <v>14624.768142160028</v>
      </c>
    </row>
    <row r="69" spans="1:13" ht="12.75" customHeight="1">
      <c r="A69" s="69" t="s">
        <v>104</v>
      </c>
      <c r="B69" s="64">
        <v>97284</v>
      </c>
      <c r="C69" s="35" t="s">
        <v>213</v>
      </c>
      <c r="D69" s="11">
        <v>33017</v>
      </c>
      <c r="E69" s="11">
        <v>33562</v>
      </c>
      <c r="F69" s="12">
        <v>33786</v>
      </c>
      <c r="G69" s="36">
        <f>+'National Heritage'!B60</f>
        <v>7176735.609520045</v>
      </c>
      <c r="H69" s="36">
        <f>+'National Heritage'!C60</f>
        <v>189933493.38047996</v>
      </c>
      <c r="I69" s="36">
        <f>+'National Heritage'!D60</f>
        <v>0</v>
      </c>
      <c r="J69" s="36">
        <f>+'National Heritage'!E60</f>
        <v>0</v>
      </c>
      <c r="K69" s="36">
        <f t="shared" si="2"/>
        <v>197110228.99</v>
      </c>
      <c r="L69" s="29">
        <v>229444903</v>
      </c>
      <c r="M69" s="13">
        <f t="shared" si="4"/>
        <v>-32334674.00999999</v>
      </c>
    </row>
    <row r="70" spans="1:13" ht="12.75">
      <c r="A70" s="69" t="s">
        <v>122</v>
      </c>
      <c r="B70" s="64">
        <v>66907</v>
      </c>
      <c r="C70" s="35" t="s">
        <v>199</v>
      </c>
      <c r="D70" s="11">
        <v>32024</v>
      </c>
      <c r="E70" s="11">
        <v>32731</v>
      </c>
      <c r="F70" s="12">
        <v>32759</v>
      </c>
      <c r="G70" s="36">
        <f>+'New Jersey Life'!B60</f>
        <v>81849837.24</v>
      </c>
      <c r="H70" s="36">
        <f>+'New Jersey Life'!C60</f>
        <v>0</v>
      </c>
      <c r="I70" s="36">
        <f>+'New Jersey Life'!D60</f>
        <v>0</v>
      </c>
      <c r="J70" s="36">
        <f>+'New Jersey Life'!E60</f>
        <v>0</v>
      </c>
      <c r="K70" s="36">
        <f t="shared" si="2"/>
        <v>81849837.24</v>
      </c>
      <c r="L70" s="29">
        <v>81850178</v>
      </c>
      <c r="M70" s="13">
        <f t="shared" si="4"/>
        <v>-340.7600000053644</v>
      </c>
    </row>
    <row r="71" spans="1:13" ht="12.75">
      <c r="A71" s="69" t="s">
        <v>123</v>
      </c>
      <c r="B71" s="64">
        <v>65161</v>
      </c>
      <c r="C71" s="35" t="s">
        <v>211</v>
      </c>
      <c r="D71" s="11">
        <v>32283</v>
      </c>
      <c r="E71" s="11">
        <v>33053</v>
      </c>
      <c r="F71" s="12">
        <v>33165</v>
      </c>
      <c r="G71" s="36">
        <f>+'Old Colony Life'!B60</f>
        <v>584998.9891944752</v>
      </c>
      <c r="H71" s="36">
        <f>+'Old Colony Life'!C60</f>
        <v>11816013.616805453</v>
      </c>
      <c r="I71" s="36">
        <f>+'Old Colony Life'!D60</f>
        <v>0</v>
      </c>
      <c r="J71" s="36">
        <f>+'Old Colony Life'!E60</f>
        <v>0</v>
      </c>
      <c r="K71" s="36">
        <f t="shared" si="2"/>
        <v>12401012.605999928</v>
      </c>
      <c r="L71" s="29">
        <v>12399083</v>
      </c>
      <c r="M71" s="13">
        <f t="shared" si="4"/>
        <v>1929.6059999279678</v>
      </c>
    </row>
    <row r="72" spans="1:13" ht="12.75">
      <c r="A72" s="69" t="s">
        <v>248</v>
      </c>
      <c r="B72" s="64">
        <v>64220</v>
      </c>
      <c r="C72" s="35" t="s">
        <v>214</v>
      </c>
      <c r="D72" s="11">
        <v>34832</v>
      </c>
      <c r="E72" s="124" t="s">
        <v>284</v>
      </c>
      <c r="F72" s="124"/>
      <c r="G72" s="36">
        <f>+Settlers!B60</f>
        <v>101244.24722669797</v>
      </c>
      <c r="H72" s="36">
        <f>+Settlers!C60</f>
        <v>0</v>
      </c>
      <c r="I72" s="36">
        <f>+Settlers!D60</f>
        <v>26320.75277330203</v>
      </c>
      <c r="J72" s="36">
        <f>+Settlers!E60</f>
        <v>0</v>
      </c>
      <c r="K72" s="36">
        <f t="shared" si="2"/>
        <v>127565</v>
      </c>
      <c r="L72" s="29">
        <v>127565</v>
      </c>
      <c r="M72" s="13">
        <f t="shared" si="4"/>
        <v>0</v>
      </c>
    </row>
    <row r="73" spans="1:13" ht="12.75">
      <c r="A73" s="69" t="s">
        <v>253</v>
      </c>
      <c r="B73" s="64">
        <v>69183</v>
      </c>
      <c r="C73" s="35" t="s">
        <v>254</v>
      </c>
      <c r="D73" s="59" t="s">
        <v>255</v>
      </c>
      <c r="E73" s="11">
        <v>34833</v>
      </c>
      <c r="F73" s="12">
        <v>34867</v>
      </c>
      <c r="G73" s="36">
        <f>+Statesman!B60</f>
        <v>0</v>
      </c>
      <c r="H73" s="36">
        <f>+Statesman!C60</f>
        <v>0</v>
      </c>
      <c r="I73" s="36">
        <f>+Statesman!D60</f>
        <v>12602932.579999998</v>
      </c>
      <c r="J73" s="36">
        <f>+Statesman!E60</f>
        <v>0</v>
      </c>
      <c r="K73" s="36">
        <f t="shared" si="2"/>
        <v>12602932.579999998</v>
      </c>
      <c r="L73" s="29">
        <v>11737769</v>
      </c>
      <c r="M73" s="13">
        <f t="shared" si="4"/>
        <v>865163.5799999982</v>
      </c>
    </row>
    <row r="74" spans="1:13" ht="12.75">
      <c r="A74" s="69" t="s">
        <v>126</v>
      </c>
      <c r="B74" s="64">
        <v>71080</v>
      </c>
      <c r="C74" s="35" t="s">
        <v>203</v>
      </c>
      <c r="D74" s="11">
        <v>32998</v>
      </c>
      <c r="E74" s="11">
        <v>33177</v>
      </c>
      <c r="F74" s="12">
        <v>33206</v>
      </c>
      <c r="G74" s="36">
        <f>+'Summit National'!B60</f>
        <v>26944556.297938302</v>
      </c>
      <c r="H74" s="36">
        <f>+'Summit National'!C60</f>
        <v>15147310.54206168</v>
      </c>
      <c r="I74" s="36">
        <f>+'Summit National'!D60</f>
        <v>195591</v>
      </c>
      <c r="J74" s="36">
        <f>+'Summit National'!E60</f>
        <v>0</v>
      </c>
      <c r="K74" s="36">
        <f t="shared" si="2"/>
        <v>42287457.83999998</v>
      </c>
      <c r="L74" s="29">
        <v>42216410</v>
      </c>
      <c r="M74" s="13">
        <f t="shared" si="4"/>
        <v>71047.83999998122</v>
      </c>
    </row>
    <row r="75" spans="1:13" ht="12.75" customHeight="1">
      <c r="A75" s="69" t="s">
        <v>98</v>
      </c>
      <c r="B75" s="64">
        <v>69302</v>
      </c>
      <c r="C75" s="35" t="s">
        <v>216</v>
      </c>
      <c r="D75" s="11"/>
      <c r="E75" s="11">
        <v>33430</v>
      </c>
      <c r="F75" s="12" t="s">
        <v>282</v>
      </c>
      <c r="G75" s="36">
        <f>+supreme!B60</f>
        <v>32596.417223879886</v>
      </c>
      <c r="H75" s="36">
        <f>+supreme!C60</f>
        <v>0</v>
      </c>
      <c r="I75" s="36">
        <f>+supreme!D60</f>
        <v>11242.132776120114</v>
      </c>
      <c r="J75" s="36">
        <f>+supreme!E60</f>
        <v>0</v>
      </c>
      <c r="K75" s="36">
        <f t="shared" si="2"/>
        <v>43838.55</v>
      </c>
      <c r="L75" s="29">
        <v>41305</v>
      </c>
      <c r="M75" s="13">
        <f t="shared" si="4"/>
        <v>2533.550000000003</v>
      </c>
    </row>
    <row r="76" spans="1:13" ht="12.75">
      <c r="A76" s="69" t="s">
        <v>127</v>
      </c>
      <c r="B76" s="64">
        <v>88188</v>
      </c>
      <c r="C76" s="35" t="s">
        <v>220</v>
      </c>
      <c r="D76" s="11">
        <v>31717</v>
      </c>
      <c r="E76" s="11">
        <v>32107</v>
      </c>
      <c r="F76" s="12">
        <v>32446</v>
      </c>
      <c r="G76" s="36">
        <f>+underwriters!B60</f>
        <v>0</v>
      </c>
      <c r="H76" s="36">
        <f>+underwriters!C60</f>
        <v>0</v>
      </c>
      <c r="I76" s="36">
        <f>+underwriters!D60</f>
        <v>8106994</v>
      </c>
      <c r="J76" s="36">
        <f>+underwriters!E60</f>
        <v>0</v>
      </c>
      <c r="K76" s="36">
        <f t="shared" si="2"/>
        <v>8106994</v>
      </c>
      <c r="L76" s="29">
        <v>8106994</v>
      </c>
      <c r="M76" s="13">
        <f t="shared" si="4"/>
        <v>0</v>
      </c>
    </row>
    <row r="77" spans="1:13" ht="12.75">
      <c r="A77" s="69" t="s">
        <v>128</v>
      </c>
      <c r="B77" s="64">
        <v>68055</v>
      </c>
      <c r="C77" s="35" t="s">
        <v>201</v>
      </c>
      <c r="D77" s="11">
        <v>32410</v>
      </c>
      <c r="E77" s="11">
        <v>32550</v>
      </c>
      <c r="F77" s="12">
        <v>32746</v>
      </c>
      <c r="G77" s="36">
        <f>+Unison!B60</f>
        <v>3807930.3786707735</v>
      </c>
      <c r="H77" s="36">
        <f>+Unison!C60</f>
        <v>11429347.168968389</v>
      </c>
      <c r="I77" s="36">
        <f>+Unison!D60</f>
        <v>4756.501274384141</v>
      </c>
      <c r="J77" s="36">
        <f>+Unison!E60</f>
        <v>0</v>
      </c>
      <c r="K77" s="36">
        <f t="shared" si="2"/>
        <v>15242034.048913546</v>
      </c>
      <c r="L77" s="29">
        <v>17830668</v>
      </c>
      <c r="M77" s="13">
        <f t="shared" si="4"/>
        <v>-2588633.951086454</v>
      </c>
    </row>
    <row r="78" spans="1:13" ht="12.75">
      <c r="A78" s="69" t="s">
        <v>129</v>
      </c>
      <c r="B78" s="64">
        <v>93238</v>
      </c>
      <c r="C78" s="35" t="s">
        <v>202</v>
      </c>
      <c r="D78" s="11">
        <v>32898</v>
      </c>
      <c r="E78" s="11">
        <v>33194</v>
      </c>
      <c r="F78" s="12">
        <v>33146</v>
      </c>
      <c r="G78" s="36">
        <f>+'United Republic'!B60</f>
        <v>13790.240892605381</v>
      </c>
      <c r="H78" s="36">
        <f>+'United Republic'!C60</f>
        <v>210.5235818558881</v>
      </c>
      <c r="I78" s="36">
        <f>+'United Republic'!D60</f>
        <v>0</v>
      </c>
      <c r="J78" s="36">
        <f>+'United Republic'!E60</f>
        <v>29057.63552553873</v>
      </c>
      <c r="K78" s="36">
        <f t="shared" si="2"/>
        <v>43058.4</v>
      </c>
      <c r="L78" s="29">
        <v>43058</v>
      </c>
      <c r="M78" s="13">
        <f t="shared" si="4"/>
        <v>0.4000000000014552</v>
      </c>
    </row>
    <row r="79" spans="1:13" ht="12.75">
      <c r="A79" s="69" t="s">
        <v>99</v>
      </c>
      <c r="B79" s="64">
        <v>70181</v>
      </c>
      <c r="C79" s="35" t="s">
        <v>206</v>
      </c>
      <c r="D79" s="11">
        <v>33667</v>
      </c>
      <c r="E79" s="11">
        <v>34671</v>
      </c>
      <c r="F79" s="12">
        <v>35000</v>
      </c>
      <c r="G79" s="36">
        <f>+Universe!B60</f>
        <v>0</v>
      </c>
      <c r="H79" s="36">
        <f>+Universe!C60</f>
        <v>0</v>
      </c>
      <c r="I79" s="36">
        <f>+Universe!D60</f>
        <v>8529912.770000001</v>
      </c>
      <c r="J79" s="36">
        <f>+Universe!E60</f>
        <v>0</v>
      </c>
      <c r="K79" s="36">
        <f t="shared" si="2"/>
        <v>8529912.770000001</v>
      </c>
      <c r="L79" s="29">
        <v>5794458</v>
      </c>
      <c r="M79" s="13">
        <f t="shared" si="4"/>
        <v>2735454.7700000014</v>
      </c>
    </row>
    <row r="80" spans="1:13" ht="6.75" customHeight="1" thickBot="1">
      <c r="A80" s="34"/>
      <c r="B80" s="64"/>
      <c r="C80" s="35"/>
      <c r="D80" s="11"/>
      <c r="E80" s="12"/>
      <c r="F80" s="12"/>
      <c r="G80" s="36"/>
      <c r="H80" s="36"/>
      <c r="I80" s="36"/>
      <c r="J80" s="36"/>
      <c r="K80" s="36"/>
      <c r="L80" s="29"/>
      <c r="M80" s="13"/>
    </row>
    <row r="81" spans="1:13" ht="13.5" thickBot="1">
      <c r="A81" s="37" t="s">
        <v>296</v>
      </c>
      <c r="B81" s="65"/>
      <c r="C81" s="38"/>
      <c r="D81" s="57"/>
      <c r="E81" s="14"/>
      <c r="F81" s="14"/>
      <c r="G81" s="39">
        <f aca="true" t="shared" si="5" ref="G81:M81">SUM(G30:G80)</f>
        <v>392939956.9981637</v>
      </c>
      <c r="H81" s="39">
        <f t="shared" si="5"/>
        <v>797590662.567506</v>
      </c>
      <c r="I81" s="39">
        <f t="shared" si="5"/>
        <v>126855529.32170856</v>
      </c>
      <c r="J81" s="39">
        <f t="shared" si="5"/>
        <v>32141408.440178014</v>
      </c>
      <c r="K81" s="39">
        <f t="shared" si="5"/>
        <v>1349527557.3275564</v>
      </c>
      <c r="L81" s="40">
        <f t="shared" si="5"/>
        <v>1386681412</v>
      </c>
      <c r="M81" s="41">
        <f t="shared" si="5"/>
        <v>-37153854.6724437</v>
      </c>
    </row>
    <row r="82" spans="1:13" ht="13.5" thickBot="1">
      <c r="A82" s="42"/>
      <c r="B82" s="67"/>
      <c r="C82" s="43"/>
      <c r="D82" s="11"/>
      <c r="E82" s="12"/>
      <c r="F82" s="12"/>
      <c r="G82" s="36"/>
      <c r="H82" s="36"/>
      <c r="I82" s="36"/>
      <c r="J82" s="36"/>
      <c r="K82" s="36"/>
      <c r="L82" s="36"/>
      <c r="M82" s="36"/>
    </row>
    <row r="83" spans="1:13" ht="12.75">
      <c r="A83" s="30" t="s">
        <v>233</v>
      </c>
      <c r="B83" s="63"/>
      <c r="C83" s="31"/>
      <c r="D83" s="58"/>
      <c r="E83" s="10"/>
      <c r="F83" s="10"/>
      <c r="G83" s="32"/>
      <c r="H83" s="32"/>
      <c r="I83" s="32"/>
      <c r="J83" s="32"/>
      <c r="K83" s="32"/>
      <c r="L83" s="33"/>
      <c r="M83" s="15"/>
    </row>
    <row r="84" spans="1:13" ht="6.75" customHeight="1">
      <c r="A84" s="34"/>
      <c r="B84" s="64"/>
      <c r="C84" s="35"/>
      <c r="D84" s="11"/>
      <c r="E84" s="12"/>
      <c r="F84" s="12"/>
      <c r="G84" s="36"/>
      <c r="H84" s="36"/>
      <c r="I84" s="36"/>
      <c r="J84" s="36"/>
      <c r="K84" s="36"/>
      <c r="L84" s="29"/>
      <c r="M84" s="13"/>
    </row>
    <row r="85" spans="1:13" ht="12.75">
      <c r="A85" s="69" t="s">
        <v>124</v>
      </c>
      <c r="B85" s="64">
        <v>67229</v>
      </c>
      <c r="C85" s="35" t="s">
        <v>219</v>
      </c>
      <c r="D85" s="11">
        <v>32191</v>
      </c>
      <c r="E85" s="11">
        <v>32462</v>
      </c>
      <c r="F85" s="12">
        <v>32567</v>
      </c>
      <c r="G85" s="36">
        <f>+'Old Faithful'!B60</f>
        <v>649614.1490646908</v>
      </c>
      <c r="H85" s="36">
        <f>+'Old Faithful'!C60</f>
        <v>760345.0360545948</v>
      </c>
      <c r="I85" s="36">
        <f>+'Old Faithful'!D60</f>
        <v>64158.49398071407</v>
      </c>
      <c r="J85" s="36">
        <f>+'Old Faithful'!E60</f>
        <v>0</v>
      </c>
      <c r="K85" s="36">
        <f>SUM(G85:J85)</f>
        <v>1474117.6790999998</v>
      </c>
      <c r="L85" s="29">
        <v>1474118</v>
      </c>
      <c r="M85" s="13">
        <f>+K85-L85</f>
        <v>-0.32090000016614795</v>
      </c>
    </row>
    <row r="86" spans="1:13" ht="12.75">
      <c r="A86" s="69" t="s">
        <v>125</v>
      </c>
      <c r="B86" s="64">
        <v>72842</v>
      </c>
      <c r="C86" s="35" t="s">
        <v>198</v>
      </c>
      <c r="D86" s="11">
        <v>31391</v>
      </c>
      <c r="E86" s="11">
        <v>33003</v>
      </c>
      <c r="F86" s="12">
        <v>33003</v>
      </c>
      <c r="G86" s="36">
        <f>+'Pacific Standard'!B60</f>
        <v>12283714.91354683</v>
      </c>
      <c r="H86" s="36">
        <f>+'Pacific Standard'!C60</f>
        <v>16133131.396453168</v>
      </c>
      <c r="I86" s="36">
        <f>+'Pacific Standard'!D60</f>
        <v>0</v>
      </c>
      <c r="J86" s="36">
        <f>+'Pacific Standard'!E60</f>
        <v>0</v>
      </c>
      <c r="K86" s="36">
        <f>SUM(G86:J86)</f>
        <v>28416846.31</v>
      </c>
      <c r="L86" s="29">
        <v>28753545</v>
      </c>
      <c r="M86" s="13">
        <f>+K86-L86</f>
        <v>-336698.69000000134</v>
      </c>
    </row>
    <row r="87" spans="1:13" ht="6.75" customHeight="1" thickBot="1">
      <c r="A87" s="34"/>
      <c r="B87" s="64"/>
      <c r="C87" s="35"/>
      <c r="D87" s="11"/>
      <c r="E87" s="11"/>
      <c r="F87" s="12"/>
      <c r="G87" s="36"/>
      <c r="H87" s="36"/>
      <c r="I87" s="36"/>
      <c r="J87" s="36"/>
      <c r="K87" s="36"/>
      <c r="L87" s="29"/>
      <c r="M87" s="13"/>
    </row>
    <row r="88" spans="1:13" ht="13.5" thickBot="1">
      <c r="A88" s="37" t="s">
        <v>234</v>
      </c>
      <c r="B88" s="65"/>
      <c r="C88" s="38"/>
      <c r="D88" s="57"/>
      <c r="E88" s="14"/>
      <c r="F88" s="14"/>
      <c r="G88" s="39">
        <f aca="true" t="shared" si="6" ref="G88:M88">SUM(G84:G87)</f>
        <v>12933329.06261152</v>
      </c>
      <c r="H88" s="39">
        <f t="shared" si="6"/>
        <v>16893476.432507765</v>
      </c>
      <c r="I88" s="39">
        <f t="shared" si="6"/>
        <v>64158.49398071407</v>
      </c>
      <c r="J88" s="39">
        <f t="shared" si="6"/>
        <v>0</v>
      </c>
      <c r="K88" s="39">
        <f t="shared" si="6"/>
        <v>29890963.989099998</v>
      </c>
      <c r="L88" s="40">
        <f t="shared" si="6"/>
        <v>30227663</v>
      </c>
      <c r="M88" s="41">
        <f t="shared" si="6"/>
        <v>-336699.0109000015</v>
      </c>
    </row>
    <row r="89" ht="13.5" thickBot="1">
      <c r="L89" s="7"/>
    </row>
    <row r="90" spans="1:13" ht="13.5" thickBot="1">
      <c r="A90" s="37" t="s">
        <v>130</v>
      </c>
      <c r="B90" s="65"/>
      <c r="C90" s="38"/>
      <c r="D90" s="57"/>
      <c r="E90" s="14"/>
      <c r="F90" s="14"/>
      <c r="G90" s="39">
        <f aca="true" t="shared" si="7" ref="G90:M90">+G9+G19+G27+G81+G88</f>
        <v>1532417564.4969158</v>
      </c>
      <c r="H90" s="39">
        <f t="shared" si="7"/>
        <v>2478851043.003791</v>
      </c>
      <c r="I90" s="39">
        <f t="shared" si="7"/>
        <v>195555401.28911746</v>
      </c>
      <c r="J90" s="39">
        <f t="shared" si="7"/>
        <v>64406703.96492915</v>
      </c>
      <c r="K90" s="39">
        <f t="shared" si="7"/>
        <v>4271230712.7547536</v>
      </c>
      <c r="L90" s="40">
        <f t="shared" si="7"/>
        <v>4284246511</v>
      </c>
      <c r="M90" s="41">
        <f t="shared" si="7"/>
        <v>-13015798.245246429</v>
      </c>
    </row>
  </sheetData>
  <mergeCells count="6">
    <mergeCell ref="G16:J16"/>
    <mergeCell ref="E63:F63"/>
    <mergeCell ref="E72:F72"/>
    <mergeCell ref="G45:J45"/>
    <mergeCell ref="G42:J42"/>
    <mergeCell ref="G48:J48"/>
  </mergeCells>
  <printOptions horizontalCentered="1" verticalCentered="1"/>
  <pageMargins left="0" right="0" top="0.25" bottom="0" header="0.25" footer="0.25"/>
  <pageSetup orientation="landscape" scale="60" r:id="rId1"/>
  <headerFooter alignWithMargins="0">
    <oddHeader>&amp;L&amp;"Geneva,Bold"&amp;D&amp;C&amp;"Geneva,Bold Italic"Overview Open and Closed Insolvencies
Estimated GA Costs&amp;R&amp;"Geneva,Bold"UNAUDITED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rowBreaks count="1" manualBreakCount="1">
    <brk id="27" max="13" man="1"/>
  </rowBreaks>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6.625" style="7" bestFit="1" customWidth="1"/>
    <col min="2" max="2" width="12.375" style="7" bestFit="1" customWidth="1"/>
    <col min="3" max="3" width="11.625" style="7" bestFit="1" customWidth="1"/>
    <col min="4" max="4" width="9.625" style="7" bestFit="1" customWidth="1"/>
    <col min="5" max="5" width="14.50390625" style="7" bestFit="1" customWidth="1"/>
    <col min="6" max="6" width="12.375" style="7" bestFit="1" customWidth="1"/>
    <col min="7" max="7" width="2.625" style="7" customWidth="1"/>
    <col min="8" max="8" width="28.125" style="7" bestFit="1" customWidth="1"/>
    <col min="9" max="9" width="12.375" style="8" bestFit="1" customWidth="1"/>
    <col min="10" max="16384" width="10.625" style="7" customWidth="1"/>
  </cols>
  <sheetData>
    <row r="1" spans="1:6" ht="12.75">
      <c r="A1"/>
      <c r="B1" s="122" t="s">
        <v>246</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8765.572325899135</v>
      </c>
      <c r="C6" s="6">
        <v>0</v>
      </c>
      <c r="D6" s="6">
        <v>476.57252866825957</v>
      </c>
      <c r="E6" s="6">
        <v>0</v>
      </c>
      <c r="F6" s="6">
        <f aca="true" t="shared" si="0" ref="F6:F21">SUM(B6:E6)</f>
        <v>9242.144854567394</v>
      </c>
      <c r="H6" s="7" t="s">
        <v>8</v>
      </c>
      <c r="I6" s="8" t="s">
        <v>0</v>
      </c>
    </row>
    <row r="7" spans="1:6" ht="12" customHeight="1">
      <c r="A7" s="36" t="s">
        <v>9</v>
      </c>
      <c r="B7" s="6">
        <v>10131.449920966901</v>
      </c>
      <c r="C7" s="6">
        <v>0</v>
      </c>
      <c r="D7" s="6">
        <v>21.733535761816725</v>
      </c>
      <c r="E7" s="6">
        <v>0</v>
      </c>
      <c r="F7" s="6">
        <f t="shared" si="0"/>
        <v>10153.183456728719</v>
      </c>
    </row>
    <row r="8" spans="1:9" ht="12.75">
      <c r="A8" s="36" t="s">
        <v>10</v>
      </c>
      <c r="B8" s="6">
        <v>703605.1996048731</v>
      </c>
      <c r="C8" s="6">
        <v>351888.2784199703</v>
      </c>
      <c r="D8" s="6">
        <v>20765.420151772778</v>
      </c>
      <c r="E8" s="6">
        <v>0</v>
      </c>
      <c r="F8" s="6">
        <f t="shared" si="0"/>
        <v>1076258.898176616</v>
      </c>
      <c r="H8" s="7" t="s">
        <v>0</v>
      </c>
      <c r="I8" s="8" t="s">
        <v>0</v>
      </c>
    </row>
    <row r="9" spans="1:9" ht="12.75">
      <c r="A9" s="36" t="s">
        <v>11</v>
      </c>
      <c r="B9" s="6">
        <v>825242.7477087519</v>
      </c>
      <c r="C9" s="6">
        <v>8393.525246030531</v>
      </c>
      <c r="D9" s="6">
        <v>5034.133205411463</v>
      </c>
      <c r="E9" s="6">
        <v>0</v>
      </c>
      <c r="F9" s="6">
        <f t="shared" si="0"/>
        <v>838670.406160194</v>
      </c>
      <c r="H9" s="7" t="s">
        <v>0</v>
      </c>
      <c r="I9" s="8" t="s">
        <v>0</v>
      </c>
    </row>
    <row r="10" spans="1:9" ht="12.75">
      <c r="A10" s="36" t="s">
        <v>12</v>
      </c>
      <c r="B10" s="6">
        <v>0</v>
      </c>
      <c r="C10" s="6">
        <v>0</v>
      </c>
      <c r="D10" s="6">
        <v>0</v>
      </c>
      <c r="E10" s="6">
        <v>0</v>
      </c>
      <c r="F10" s="6">
        <f t="shared" si="0"/>
        <v>0</v>
      </c>
      <c r="H10" s="7" t="s">
        <v>13</v>
      </c>
      <c r="I10" s="8">
        <v>21461671.38</v>
      </c>
    </row>
    <row r="11" spans="1:6" ht="12.75">
      <c r="A11" s="36" t="s">
        <v>14</v>
      </c>
      <c r="B11" s="6">
        <v>17117</v>
      </c>
      <c r="C11" s="6">
        <v>0</v>
      </c>
      <c r="D11" s="6">
        <v>0</v>
      </c>
      <c r="E11" s="6">
        <v>0</v>
      </c>
      <c r="F11" s="6">
        <f t="shared" si="0"/>
        <v>17117</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137228</v>
      </c>
    </row>
    <row r="14" spans="1:9" ht="12.75">
      <c r="A14" s="36" t="s">
        <v>19</v>
      </c>
      <c r="B14" s="6">
        <v>0</v>
      </c>
      <c r="C14" s="6">
        <v>0</v>
      </c>
      <c r="D14" s="6">
        <v>0</v>
      </c>
      <c r="E14" s="6">
        <v>0</v>
      </c>
      <c r="F14" s="6">
        <f t="shared" si="0"/>
        <v>0</v>
      </c>
      <c r="H14" s="7" t="s">
        <v>20</v>
      </c>
      <c r="I14" s="8">
        <v>955571</v>
      </c>
    </row>
    <row r="15" spans="1:9" ht="12.75">
      <c r="A15" s="36" t="s">
        <v>21</v>
      </c>
      <c r="B15" s="6">
        <v>310861.14038089727</v>
      </c>
      <c r="C15" s="6">
        <v>0</v>
      </c>
      <c r="D15" s="6">
        <v>31642.478695512844</v>
      </c>
      <c r="E15" s="6">
        <v>0</v>
      </c>
      <c r="F15" s="6">
        <f t="shared" si="0"/>
        <v>342503.61907641013</v>
      </c>
      <c r="H15" s="7" t="s">
        <v>22</v>
      </c>
      <c r="I15" s="8">
        <v>1420263.68</v>
      </c>
    </row>
    <row r="16" spans="1:6" ht="12.75">
      <c r="A16" s="36" t="s">
        <v>23</v>
      </c>
      <c r="B16" s="6">
        <v>0</v>
      </c>
      <c r="C16" s="6">
        <v>0</v>
      </c>
      <c r="D16" s="6">
        <v>0</v>
      </c>
      <c r="E16" s="6">
        <v>0</v>
      </c>
      <c r="F16" s="6">
        <f t="shared" si="0"/>
        <v>0</v>
      </c>
    </row>
    <row r="17" spans="1:8" ht="12.75">
      <c r="A17" s="36" t="s">
        <v>24</v>
      </c>
      <c r="B17" s="6">
        <v>51638.01394331464</v>
      </c>
      <c r="C17" s="6">
        <v>2845.037311474609</v>
      </c>
      <c r="D17" s="6">
        <v>241.54132078399232</v>
      </c>
      <c r="E17" s="6">
        <v>0</v>
      </c>
      <c r="F17" s="6">
        <f t="shared" si="0"/>
        <v>54724.592575573246</v>
      </c>
      <c r="H17" s="7" t="s">
        <v>25</v>
      </c>
    </row>
    <row r="18" spans="1:9" ht="12.75">
      <c r="A18" s="36" t="s">
        <v>26</v>
      </c>
      <c r="B18" s="6">
        <v>0</v>
      </c>
      <c r="C18" s="6">
        <v>0</v>
      </c>
      <c r="D18" s="6">
        <v>0</v>
      </c>
      <c r="E18" s="6">
        <v>0</v>
      </c>
      <c r="F18" s="6">
        <f t="shared" si="0"/>
        <v>0</v>
      </c>
      <c r="H18" s="7" t="s">
        <v>27</v>
      </c>
      <c r="I18" s="8">
        <v>0</v>
      </c>
    </row>
    <row r="19" spans="1:9" ht="12.75">
      <c r="A19" s="36" t="s">
        <v>28</v>
      </c>
      <c r="B19" s="6">
        <v>0</v>
      </c>
      <c r="C19" s="6">
        <v>0</v>
      </c>
      <c r="D19" s="6">
        <v>0</v>
      </c>
      <c r="E19" s="6">
        <v>0</v>
      </c>
      <c r="F19" s="6">
        <f t="shared" si="0"/>
        <v>0</v>
      </c>
      <c r="H19" s="7" t="s">
        <v>29</v>
      </c>
      <c r="I19" s="8">
        <v>-375118</v>
      </c>
    </row>
    <row r="20" spans="1:9" ht="12.75">
      <c r="A20" s="36" t="s">
        <v>30</v>
      </c>
      <c r="B20" s="6">
        <v>15860.390792511833</v>
      </c>
      <c r="C20" s="6">
        <v>0</v>
      </c>
      <c r="D20" s="6">
        <v>4342.44032900487</v>
      </c>
      <c r="E20" s="6">
        <v>0</v>
      </c>
      <c r="F20" s="6">
        <f t="shared" si="0"/>
        <v>20202.831121516705</v>
      </c>
      <c r="H20" s="7" t="s">
        <v>31</v>
      </c>
      <c r="I20" s="8" t="s">
        <v>0</v>
      </c>
    </row>
    <row r="21" spans="1:9" ht="12.75">
      <c r="A21" s="36" t="s">
        <v>32</v>
      </c>
      <c r="B21" s="6">
        <v>0</v>
      </c>
      <c r="C21" s="6">
        <v>0</v>
      </c>
      <c r="D21" s="6">
        <v>0</v>
      </c>
      <c r="E21" s="6">
        <v>0</v>
      </c>
      <c r="F21" s="6">
        <f t="shared" si="0"/>
        <v>0</v>
      </c>
      <c r="H21" s="7" t="s">
        <v>33</v>
      </c>
      <c r="I21" s="8">
        <v>5635144</v>
      </c>
    </row>
    <row r="22" spans="1:9" ht="12.75">
      <c r="A22" s="36" t="s">
        <v>34</v>
      </c>
      <c r="B22" s="6">
        <v>59764.02712379063</v>
      </c>
      <c r="C22" s="6">
        <v>4612.59751876685</v>
      </c>
      <c r="D22" s="6">
        <v>24112.1827474108</v>
      </c>
      <c r="E22" s="6">
        <v>0</v>
      </c>
      <c r="F22" s="6">
        <f aca="true" t="shared" si="1" ref="F22:F37">SUM(B22:E22)</f>
        <v>88488.80738996828</v>
      </c>
      <c r="H22" s="7" t="s">
        <v>35</v>
      </c>
      <c r="I22" s="8" t="s">
        <v>0</v>
      </c>
    </row>
    <row r="23" spans="1:9" ht="12.75">
      <c r="A23" s="36" t="s">
        <v>36</v>
      </c>
      <c r="B23" s="6">
        <v>0</v>
      </c>
      <c r="C23" s="6">
        <v>0</v>
      </c>
      <c r="D23" s="6">
        <v>0</v>
      </c>
      <c r="E23" s="6">
        <v>0</v>
      </c>
      <c r="F23" s="6">
        <f t="shared" si="1"/>
        <v>0</v>
      </c>
      <c r="H23" s="7" t="s">
        <v>37</v>
      </c>
      <c r="I23" s="8">
        <v>8885501.999999996</v>
      </c>
    </row>
    <row r="24" spans="1:6" ht="12.75">
      <c r="A24" s="36" t="s">
        <v>38</v>
      </c>
      <c r="B24" s="6">
        <v>-17991.653236056627</v>
      </c>
      <c r="C24" s="6">
        <v>0</v>
      </c>
      <c r="D24" s="6">
        <v>0</v>
      </c>
      <c r="E24" s="6">
        <v>0</v>
      </c>
      <c r="F24" s="6">
        <f t="shared" si="1"/>
        <v>-17991.653236056627</v>
      </c>
    </row>
    <row r="25" spans="1:9" ht="12.75">
      <c r="A25" s="36" t="s">
        <v>39</v>
      </c>
      <c r="B25" s="6">
        <v>0</v>
      </c>
      <c r="C25" s="6">
        <v>0</v>
      </c>
      <c r="D25" s="6">
        <v>0</v>
      </c>
      <c r="E25" s="6">
        <v>0</v>
      </c>
      <c r="F25" s="6">
        <f t="shared" si="1"/>
        <v>0</v>
      </c>
      <c r="H25" s="7" t="s">
        <v>40</v>
      </c>
      <c r="I25" s="8">
        <f>SUM(I10:I15)-SUM(I18:I23)</f>
        <v>9829206.060000002</v>
      </c>
    </row>
    <row r="26" spans="1:9" ht="12.75">
      <c r="A26" s="36" t="s">
        <v>41</v>
      </c>
      <c r="B26" s="6">
        <v>0</v>
      </c>
      <c r="C26" s="6">
        <v>0</v>
      </c>
      <c r="D26" s="6">
        <v>0</v>
      </c>
      <c r="E26" s="6">
        <v>0</v>
      </c>
      <c r="F26" s="6">
        <f t="shared" si="1"/>
        <v>0</v>
      </c>
      <c r="H26" s="7" t="s">
        <v>42</v>
      </c>
      <c r="I26" s="8">
        <f>+F60</f>
        <v>9829206.06</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9860.972155670159</v>
      </c>
      <c r="C30" s="6">
        <v>0</v>
      </c>
      <c r="D30" s="6">
        <v>1274.835441471405</v>
      </c>
      <c r="E30" s="6">
        <v>0</v>
      </c>
      <c r="F30" s="6">
        <f t="shared" si="1"/>
        <v>11135.807597141564</v>
      </c>
    </row>
    <row r="31" spans="1:6" ht="12.75">
      <c r="A31" s="36" t="s">
        <v>47</v>
      </c>
      <c r="B31" s="6">
        <v>200070.76736310468</v>
      </c>
      <c r="C31" s="6">
        <v>11627.092237337642</v>
      </c>
      <c r="D31" s="6">
        <v>26378.96551345977</v>
      </c>
      <c r="E31" s="6">
        <v>0</v>
      </c>
      <c r="F31" s="6">
        <f t="shared" si="1"/>
        <v>238076.8251139021</v>
      </c>
    </row>
    <row r="32" spans="1:6" ht="12.75">
      <c r="A32" s="36" t="s">
        <v>48</v>
      </c>
      <c r="B32" s="6">
        <v>0</v>
      </c>
      <c r="C32" s="6">
        <v>0</v>
      </c>
      <c r="D32" s="6">
        <v>0</v>
      </c>
      <c r="E32" s="6">
        <v>0</v>
      </c>
      <c r="F32" s="6">
        <f t="shared" si="1"/>
        <v>0</v>
      </c>
    </row>
    <row r="33" spans="1:6" ht="12.75">
      <c r="A33" s="36" t="s">
        <v>49</v>
      </c>
      <c r="B33" s="6">
        <v>21047.907852448676</v>
      </c>
      <c r="C33" s="6">
        <v>124.76697497591798</v>
      </c>
      <c r="D33" s="6">
        <v>5586.431275047131</v>
      </c>
      <c r="E33" s="6">
        <v>0</v>
      </c>
      <c r="F33" s="6">
        <f t="shared" si="1"/>
        <v>26759.106102471727</v>
      </c>
    </row>
    <row r="34" spans="1:6" ht="12.75">
      <c r="A34" s="36" t="s">
        <v>50</v>
      </c>
      <c r="B34" s="6">
        <v>17461.41467795259</v>
      </c>
      <c r="C34" s="6">
        <v>8071.716778918279</v>
      </c>
      <c r="D34" s="6">
        <v>912.2431347841166</v>
      </c>
      <c r="E34" s="6">
        <v>0</v>
      </c>
      <c r="F34" s="6">
        <f t="shared" si="1"/>
        <v>26445.374591654985</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106349.78905017252</v>
      </c>
      <c r="C37" s="6">
        <v>4084.614988533595</v>
      </c>
      <c r="D37" s="6">
        <v>27956.949063156437</v>
      </c>
      <c r="E37" s="6">
        <v>0</v>
      </c>
      <c r="F37" s="6">
        <f t="shared" si="1"/>
        <v>138391.35310186254</v>
      </c>
    </row>
    <row r="38" spans="1:6" ht="12.75">
      <c r="A38" s="36" t="s">
        <v>54</v>
      </c>
      <c r="B38" s="6">
        <v>0</v>
      </c>
      <c r="C38" s="6">
        <v>0</v>
      </c>
      <c r="D38" s="6">
        <v>0</v>
      </c>
      <c r="E38" s="6">
        <v>0</v>
      </c>
      <c r="F38" s="6">
        <f aca="true" t="shared" si="2" ref="F38:F53">SUM(B38:E38)</f>
        <v>0</v>
      </c>
    </row>
    <row r="39" spans="1:6" ht="12.75">
      <c r="A39" s="36" t="s">
        <v>55</v>
      </c>
      <c r="B39" s="6">
        <v>4459000.104838308</v>
      </c>
      <c r="C39" s="6">
        <v>41549.55277856819</v>
      </c>
      <c r="D39" s="6">
        <v>23129.45727574587</v>
      </c>
      <c r="E39" s="6">
        <v>0</v>
      </c>
      <c r="F39" s="6">
        <f t="shared" si="2"/>
        <v>4523679.1148926215</v>
      </c>
    </row>
    <row r="40" spans="1:6" ht="12.75">
      <c r="A40" s="36" t="s">
        <v>56</v>
      </c>
      <c r="B40" s="6">
        <v>0</v>
      </c>
      <c r="C40" s="6">
        <v>0</v>
      </c>
      <c r="D40" s="6">
        <v>0</v>
      </c>
      <c r="E40" s="6">
        <v>0</v>
      </c>
      <c r="F40" s="6">
        <f t="shared" si="2"/>
        <v>0</v>
      </c>
    </row>
    <row r="41" spans="1:6" ht="12.75">
      <c r="A41" s="36" t="s">
        <v>57</v>
      </c>
      <c r="B41" s="6">
        <v>31730.224824141827</v>
      </c>
      <c r="C41" s="6">
        <v>0</v>
      </c>
      <c r="D41" s="6">
        <v>12059.505439814024</v>
      </c>
      <c r="E41" s="6">
        <v>0</v>
      </c>
      <c r="F41" s="6">
        <f t="shared" si="2"/>
        <v>43789.73026395585</v>
      </c>
    </row>
    <row r="42" spans="1:6" ht="12.75">
      <c r="A42" s="36" t="s">
        <v>58</v>
      </c>
      <c r="B42" s="6">
        <v>1354123.1687495206</v>
      </c>
      <c r="C42" s="6">
        <v>41542.67292128464</v>
      </c>
      <c r="D42" s="6">
        <v>62645.34972165039</v>
      </c>
      <c r="E42" s="6">
        <v>0</v>
      </c>
      <c r="F42" s="6">
        <f t="shared" si="2"/>
        <v>1458311.1913924555</v>
      </c>
    </row>
    <row r="43" spans="1:6" ht="12.75">
      <c r="A43" s="36" t="s">
        <v>59</v>
      </c>
      <c r="B43" s="6">
        <v>40211.3094919644</v>
      </c>
      <c r="C43" s="6">
        <v>0</v>
      </c>
      <c r="D43" s="6">
        <v>2729.9584285787423</v>
      </c>
      <c r="E43" s="6">
        <v>0</v>
      </c>
      <c r="F43" s="6">
        <f t="shared" si="2"/>
        <v>42941.26792054314</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250951.48693804775</v>
      </c>
      <c r="C47" s="6">
        <v>0</v>
      </c>
      <c r="D47" s="6">
        <v>18902.110490707943</v>
      </c>
      <c r="E47" s="6">
        <v>0</v>
      </c>
      <c r="F47" s="6">
        <f t="shared" si="2"/>
        <v>269853.5974287557</v>
      </c>
    </row>
    <row r="48" spans="1:6" ht="12.75">
      <c r="A48" s="36" t="s">
        <v>64</v>
      </c>
      <c r="B48" s="6">
        <v>0</v>
      </c>
      <c r="C48" s="6">
        <v>0</v>
      </c>
      <c r="D48" s="6">
        <v>0</v>
      </c>
      <c r="E48" s="6">
        <v>0</v>
      </c>
      <c r="F48" s="6">
        <f t="shared" si="2"/>
        <v>0</v>
      </c>
    </row>
    <row r="49" spans="1:6" ht="12.75">
      <c r="A49" s="36" t="s">
        <v>65</v>
      </c>
      <c r="B49" s="6">
        <v>0</v>
      </c>
      <c r="C49" s="6">
        <v>0</v>
      </c>
      <c r="D49" s="6">
        <v>0</v>
      </c>
      <c r="E49" s="6">
        <v>0</v>
      </c>
      <c r="F49" s="6">
        <f t="shared" si="2"/>
        <v>0</v>
      </c>
    </row>
    <row r="50" spans="1:6" ht="12.75">
      <c r="A50" s="36" t="s">
        <v>66</v>
      </c>
      <c r="B50" s="6">
        <v>208573.30757258827</v>
      </c>
      <c r="C50" s="6">
        <v>62374.29628638025</v>
      </c>
      <c r="D50" s="6">
        <v>221223.00188061374</v>
      </c>
      <c r="E50" s="6">
        <v>0</v>
      </c>
      <c r="F50" s="6">
        <f t="shared" si="2"/>
        <v>492170.6057395823</v>
      </c>
    </row>
    <row r="51" spans="1:6" ht="12.75">
      <c r="A51" s="36" t="s">
        <v>67</v>
      </c>
      <c r="B51" s="6">
        <v>57945.70889475848</v>
      </c>
      <c r="C51" s="6">
        <v>1989.2313470395588</v>
      </c>
      <c r="D51" s="6">
        <v>1873.3946883977633</v>
      </c>
      <c r="E51" s="6">
        <v>0</v>
      </c>
      <c r="F51" s="6">
        <f t="shared" si="2"/>
        <v>61808.3349301958</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39370.53614355398</v>
      </c>
      <c r="C54" s="6">
        <v>7228.553585314972</v>
      </c>
      <c r="D54" s="6">
        <v>8254.536775547951</v>
      </c>
      <c r="E54" s="6">
        <v>0</v>
      </c>
      <c r="F54" s="6">
        <f>SUM(B54:E54)</f>
        <v>54853.626504416905</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1589.719223875909</v>
      </c>
      <c r="C57" s="6">
        <v>7.670539077808968</v>
      </c>
      <c r="D57" s="6">
        <v>22.905081968457353</v>
      </c>
      <c r="E57" s="6">
        <v>0</v>
      </c>
      <c r="F57" s="6">
        <f>SUM(B57:E57)</f>
        <v>1620.2948449221753</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8783280.306341056</v>
      </c>
      <c r="C60" s="6">
        <f>SUM(C6:C58)</f>
        <v>546339.6069336733</v>
      </c>
      <c r="D60" s="6">
        <f>SUM(D6:D58)</f>
        <v>499586.14672527055</v>
      </c>
      <c r="E60" s="6">
        <f>SUM(E6:E58)</f>
        <v>0</v>
      </c>
      <c r="F60" s="6">
        <f>SUM(F6:F58)</f>
        <v>9829206.06</v>
      </c>
    </row>
  </sheetData>
  <mergeCells count="1">
    <mergeCell ref="B1:F1"/>
  </mergeCells>
  <printOptions horizontalCentered="1" verticalCentered="1"/>
  <pageMargins left="0.5" right="0.5" top="0" bottom="0" header="0.5" footer="0.5"/>
  <pageSetup fitToHeight="1" fitToWidth="1" horizontalDpi="600" verticalDpi="600" orientation="portrait" scale="74"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I73"/>
  <sheetViews>
    <sheetView zoomScale="75" zoomScaleNormal="75" workbookViewId="0" topLeftCell="A1">
      <selection activeCell="K77" sqref="K77"/>
    </sheetView>
  </sheetViews>
  <sheetFormatPr defaultColWidth="9.00390625" defaultRowHeight="12.75"/>
  <cols>
    <col min="1" max="1" width="16.375" style="7" bestFit="1" customWidth="1"/>
    <col min="2" max="3" width="15.00390625" style="7" bestFit="1" customWidth="1"/>
    <col min="4" max="4" width="6.375" style="7" bestFit="1" customWidth="1"/>
    <col min="5" max="5" width="14.50390625" style="7" bestFit="1" customWidth="1"/>
    <col min="6" max="6" width="15.00390625" style="7" bestFit="1" customWidth="1"/>
    <col min="7" max="7" width="2.625" style="7" customWidth="1"/>
    <col min="8" max="8" width="22.625" style="7" customWidth="1"/>
    <col min="9" max="9" width="15.00390625" style="6" bestFit="1" customWidth="1"/>
    <col min="10" max="16384" width="11.50390625" style="7" customWidth="1"/>
  </cols>
  <sheetData>
    <row r="1" spans="1:6" ht="12.75">
      <c r="A1" s="125" t="s">
        <v>131</v>
      </c>
      <c r="B1" s="125"/>
      <c r="C1" s="125"/>
      <c r="D1" s="125"/>
      <c r="E1" s="125"/>
      <c r="F1" s="125"/>
    </row>
    <row r="2" ht="12.75">
      <c r="A2" s="4" t="s">
        <v>0</v>
      </c>
    </row>
    <row r="3" spans="2:5" ht="12.75">
      <c r="B3" s="19"/>
      <c r="C3" s="19" t="s">
        <v>1</v>
      </c>
      <c r="E3" s="19" t="s">
        <v>2</v>
      </c>
    </row>
    <row r="4" spans="1:6" ht="12.75">
      <c r="A4" s="7" t="s">
        <v>0</v>
      </c>
      <c r="B4" s="19" t="s">
        <v>3</v>
      </c>
      <c r="C4" s="19" t="s">
        <v>4</v>
      </c>
      <c r="D4" s="19" t="s">
        <v>5</v>
      </c>
      <c r="E4" s="19" t="s">
        <v>4</v>
      </c>
      <c r="F4" s="19" t="s">
        <v>6</v>
      </c>
    </row>
    <row r="5" ht="12.75">
      <c r="A5" s="36"/>
    </row>
    <row r="6" spans="1:6" ht="12.75">
      <c r="A6" s="36" t="s">
        <v>7</v>
      </c>
      <c r="B6" s="6">
        <f>SUM(ELIC!B6)</f>
        <v>11200221.065730162</v>
      </c>
      <c r="C6" s="6">
        <f>SUM(ELIC!C6)</f>
        <v>19586738.159726504</v>
      </c>
      <c r="D6" s="6">
        <f>SUM(ELIC!D6)</f>
        <v>0</v>
      </c>
      <c r="E6" s="6">
        <f>SUM(ELIC!E6)</f>
        <v>0</v>
      </c>
      <c r="F6" s="6">
        <f>SUM(B6:E6)</f>
        <v>30786959.225456666</v>
      </c>
    </row>
    <row r="7" spans="1:9" ht="12.75">
      <c r="A7" s="36" t="s">
        <v>9</v>
      </c>
      <c r="B7" s="6">
        <f>SUM(ELIC!B7)</f>
        <v>316604.16596453654</v>
      </c>
      <c r="C7" s="6">
        <f>SUM(ELIC!C7)</f>
        <v>2990076.8127762545</v>
      </c>
      <c r="D7" s="6">
        <f>SUM(ELIC!D7)</f>
        <v>0</v>
      </c>
      <c r="E7" s="6">
        <f>SUM(ELIC!E7)</f>
        <v>0</v>
      </c>
      <c r="F7" s="6">
        <f aca="true" t="shared" si="0" ref="F7:F22">SUM(B7:E7)</f>
        <v>3306680.978740791</v>
      </c>
      <c r="H7" s="7" t="s">
        <v>133</v>
      </c>
      <c r="I7" s="6">
        <f>+summary!K7</f>
        <v>2627435295.6580973</v>
      </c>
    </row>
    <row r="8" spans="1:6" ht="12.75">
      <c r="A8" s="36" t="s">
        <v>10</v>
      </c>
      <c r="B8" s="6">
        <f>SUM(ELIC!B8)</f>
        <v>5791220.092838254</v>
      </c>
      <c r="C8" s="6">
        <f>SUM(ELIC!C8)</f>
        <v>5207967.488472452</v>
      </c>
      <c r="D8" s="6">
        <f>SUM(ELIC!D8)</f>
        <v>0</v>
      </c>
      <c r="E8" s="6">
        <f>SUM(ELIC!E8)</f>
        <v>0</v>
      </c>
      <c r="F8" s="6">
        <f t="shared" si="0"/>
        <v>10999187.581310706</v>
      </c>
    </row>
    <row r="9" spans="1:6" ht="12.75">
      <c r="A9" s="36" t="s">
        <v>11</v>
      </c>
      <c r="B9" s="6">
        <f>SUM(ELIC!B9)</f>
        <v>1230337.62035239</v>
      </c>
      <c r="C9" s="6">
        <f>SUM(ELIC!C9)</f>
        <v>128065.14059393207</v>
      </c>
      <c r="D9" s="6">
        <f>SUM(ELIC!D9)</f>
        <v>0</v>
      </c>
      <c r="E9" s="6">
        <f>SUM(ELIC!E9)</f>
        <v>47900.55119559862</v>
      </c>
      <c r="F9" s="6">
        <f t="shared" si="0"/>
        <v>1406303.3121419207</v>
      </c>
    </row>
    <row r="10" spans="1:9" ht="12.75">
      <c r="A10" s="36" t="s">
        <v>12</v>
      </c>
      <c r="B10" s="6">
        <f>SUM(ELIC!B10)</f>
        <v>261759442.78199607</v>
      </c>
      <c r="C10" s="6">
        <f>SUM(ELIC!C10)</f>
        <v>408342702.30947435</v>
      </c>
      <c r="D10" s="6">
        <f>SUM(ELIC!D10)</f>
        <v>0</v>
      </c>
      <c r="E10" s="6">
        <f>SUM(ELIC!E10)</f>
        <v>0</v>
      </c>
      <c r="F10" s="6">
        <f t="shared" si="0"/>
        <v>670102145.0914705</v>
      </c>
      <c r="H10" s="7" t="s">
        <v>6</v>
      </c>
      <c r="I10" s="6">
        <f>SUM(I7:I7)</f>
        <v>2627435295.6580973</v>
      </c>
    </row>
    <row r="11" spans="1:9" ht="12.75">
      <c r="A11" s="36" t="s">
        <v>14</v>
      </c>
      <c r="B11" s="6">
        <f>SUM(ELIC!B11)</f>
        <v>0</v>
      </c>
      <c r="C11" s="6">
        <f>SUM(ELIC!C11)</f>
        <v>0</v>
      </c>
      <c r="D11" s="6">
        <f>SUM(ELIC!D11)</f>
        <v>0</v>
      </c>
      <c r="E11" s="6">
        <f>SUM(ELIC!E11)</f>
        <v>0</v>
      </c>
      <c r="F11" s="6">
        <f t="shared" si="0"/>
        <v>0</v>
      </c>
      <c r="H11" s="7" t="s">
        <v>42</v>
      </c>
      <c r="I11" s="6">
        <f>+F65</f>
        <v>2627435295.6580973</v>
      </c>
    </row>
    <row r="12" spans="1:6" ht="12.75">
      <c r="A12" s="36" t="s">
        <v>15</v>
      </c>
      <c r="B12" s="6">
        <f>SUM(ELIC!B12)</f>
        <v>0</v>
      </c>
      <c r="C12" s="6">
        <f>SUM(ELIC!C12)</f>
        <v>0</v>
      </c>
      <c r="D12" s="6">
        <f>SUM(ELIC!D12)</f>
        <v>0</v>
      </c>
      <c r="E12" s="6">
        <f>SUM(ELIC!E12)</f>
        <v>0</v>
      </c>
      <c r="F12" s="6">
        <f t="shared" si="0"/>
        <v>0</v>
      </c>
    </row>
    <row r="13" spans="1:6" ht="12.75">
      <c r="A13" s="36" t="s">
        <v>17</v>
      </c>
      <c r="B13" s="6">
        <f>SUM(ELIC!B13)</f>
        <v>3540632.328845493</v>
      </c>
      <c r="C13" s="6">
        <f>SUM(ELIC!C13)</f>
        <v>3675983.9547571847</v>
      </c>
      <c r="D13" s="6">
        <f>SUM(ELIC!D13)</f>
        <v>0</v>
      </c>
      <c r="E13" s="6">
        <f>SUM(ELIC!E13)</f>
        <v>103215.55612568474</v>
      </c>
      <c r="F13" s="6">
        <f t="shared" si="0"/>
        <v>7319831.839728362</v>
      </c>
    </row>
    <row r="14" spans="1:6" ht="12.75">
      <c r="A14" s="36" t="s">
        <v>19</v>
      </c>
      <c r="B14" s="6">
        <f>SUM(ELIC!B14)</f>
        <v>0</v>
      </c>
      <c r="C14" s="6">
        <f>SUM(ELIC!C14)</f>
        <v>0</v>
      </c>
      <c r="D14" s="6">
        <f>SUM(ELIC!D14)</f>
        <v>0</v>
      </c>
      <c r="E14" s="6">
        <f>SUM(ELIC!E14)</f>
        <v>0</v>
      </c>
      <c r="F14" s="6">
        <f t="shared" si="0"/>
        <v>0</v>
      </c>
    </row>
    <row r="15" spans="1:9" ht="12.75">
      <c r="A15" s="36" t="s">
        <v>21</v>
      </c>
      <c r="B15" s="6">
        <f>SUM(ELIC!B15)</f>
        <v>89263682.59886175</v>
      </c>
      <c r="C15" s="6">
        <f>SUM(ELIC!C15)</f>
        <v>90710202.55087782</v>
      </c>
      <c r="D15" s="6">
        <f>SUM(ELIC!D15)</f>
        <v>0</v>
      </c>
      <c r="E15" s="6">
        <f>SUM(ELIC!E15)</f>
        <v>0</v>
      </c>
      <c r="F15" s="6">
        <f t="shared" si="0"/>
        <v>179973885.14973956</v>
      </c>
      <c r="H15" s="7" t="s">
        <v>0</v>
      </c>
      <c r="I15" s="6" t="s">
        <v>0</v>
      </c>
    </row>
    <row r="16" spans="1:6" ht="12.75">
      <c r="A16" s="36" t="s">
        <v>23</v>
      </c>
      <c r="B16" s="6">
        <f>SUM(ELIC!B16)</f>
        <v>24011723.28995251</v>
      </c>
      <c r="C16" s="6">
        <f>SUM(ELIC!C16)</f>
        <v>21444088.704562347</v>
      </c>
      <c r="D16" s="6">
        <f>SUM(ELIC!D16)</f>
        <v>0</v>
      </c>
      <c r="E16" s="6">
        <f>SUM(ELIC!E16)</f>
        <v>2319725.8926819214</v>
      </c>
      <c r="F16" s="6">
        <f t="shared" si="0"/>
        <v>47775537.88719677</v>
      </c>
    </row>
    <row r="17" spans="1:9" ht="12.75">
      <c r="A17" s="36" t="s">
        <v>24</v>
      </c>
      <c r="B17" s="6">
        <f>SUM(ELIC!B17)</f>
        <v>24485457.53515976</v>
      </c>
      <c r="C17" s="6">
        <f>SUM(ELIC!C17)</f>
        <v>15375924.479449846</v>
      </c>
      <c r="D17" s="6">
        <f>SUM(ELIC!D17)</f>
        <v>0</v>
      </c>
      <c r="E17" s="6">
        <f>SUM(ELIC!E17)</f>
        <v>0</v>
      </c>
      <c r="F17" s="6">
        <f t="shared" si="0"/>
        <v>39861382.014609605</v>
      </c>
      <c r="H17" s="7" t="s">
        <v>0</v>
      </c>
      <c r="I17" s="6" t="s">
        <v>0</v>
      </c>
    </row>
    <row r="18" spans="1:9" ht="12.75">
      <c r="A18" s="36" t="s">
        <v>26</v>
      </c>
      <c r="B18" s="6">
        <f>SUM(ELIC!B18)</f>
        <v>6788793.243719696</v>
      </c>
      <c r="C18" s="6">
        <f>SUM(ELIC!C18)</f>
        <v>7152594.986548133</v>
      </c>
      <c r="D18" s="6">
        <f>SUM(ELIC!D18)</f>
        <v>0</v>
      </c>
      <c r="E18" s="6">
        <f>SUM(ELIC!E18)</f>
        <v>0</v>
      </c>
      <c r="F18" s="6">
        <f t="shared" si="0"/>
        <v>13941388.23026783</v>
      </c>
      <c r="H18" s="7" t="s">
        <v>0</v>
      </c>
      <c r="I18" s="6" t="s">
        <v>0</v>
      </c>
    </row>
    <row r="19" spans="1:9" ht="12.75">
      <c r="A19" s="36" t="s">
        <v>28</v>
      </c>
      <c r="B19" s="6">
        <f>SUM(ELIC!B19)</f>
        <v>70870669.93950516</v>
      </c>
      <c r="C19" s="6">
        <f>SUM(ELIC!C19)</f>
        <v>95986827.30634728</v>
      </c>
      <c r="D19" s="6">
        <f>SUM(ELIC!D19)</f>
        <v>0</v>
      </c>
      <c r="E19" s="6">
        <f>SUM(ELIC!E19)</f>
        <v>6532579.854875944</v>
      </c>
      <c r="F19" s="6">
        <f t="shared" si="0"/>
        <v>173390077.1007284</v>
      </c>
      <c r="H19" s="7" t="s">
        <v>0</v>
      </c>
      <c r="I19" s="6" t="s">
        <v>0</v>
      </c>
    </row>
    <row r="20" spans="1:6" ht="12.75">
      <c r="A20" s="36" t="s">
        <v>30</v>
      </c>
      <c r="B20" s="6">
        <f>SUM(ELIC!B20)</f>
        <v>13531969.68826913</v>
      </c>
      <c r="C20" s="6">
        <f>SUM(ELIC!C20)</f>
        <v>24652371.699131295</v>
      </c>
      <c r="D20" s="6">
        <f>SUM(ELIC!D20)</f>
        <v>0</v>
      </c>
      <c r="E20" s="6">
        <f>SUM(ELIC!E20)</f>
        <v>13285.777476288747</v>
      </c>
      <c r="F20" s="6">
        <f t="shared" si="0"/>
        <v>38197627.164876714</v>
      </c>
    </row>
    <row r="21" spans="1:6" ht="12.75">
      <c r="A21" s="36" t="s">
        <v>32</v>
      </c>
      <c r="B21" s="6">
        <f>SUM(ELIC!B21)</f>
        <v>11954503.125942986</v>
      </c>
      <c r="C21" s="6">
        <f>SUM(ELIC!C21)</f>
        <v>19551500.071998004</v>
      </c>
      <c r="D21" s="6">
        <f>SUM(ELIC!D21)</f>
        <v>0</v>
      </c>
      <c r="E21" s="6">
        <f>SUM(ELIC!E21)</f>
        <v>40723.98241202522</v>
      </c>
      <c r="F21" s="6">
        <f t="shared" si="0"/>
        <v>31546727.180353016</v>
      </c>
    </row>
    <row r="22" spans="1:6" ht="12.75">
      <c r="A22" s="36" t="s">
        <v>34</v>
      </c>
      <c r="B22" s="6">
        <f>SUM(ELIC!B22)</f>
        <v>22376503.95048126</v>
      </c>
      <c r="C22" s="6">
        <f>SUM(ELIC!C22)</f>
        <v>9657704.825825145</v>
      </c>
      <c r="D22" s="6">
        <f>SUM(ELIC!D22)</f>
        <v>0</v>
      </c>
      <c r="E22" s="6">
        <f>SUM(ELIC!E22)</f>
        <v>0</v>
      </c>
      <c r="F22" s="6">
        <f t="shared" si="0"/>
        <v>32034208.776306406</v>
      </c>
    </row>
    <row r="23" spans="1:6" ht="12.75">
      <c r="A23" s="36" t="s">
        <v>36</v>
      </c>
      <c r="B23" s="6">
        <f>SUM(ELIC!B23)</f>
        <v>12453575.565519786</v>
      </c>
      <c r="C23" s="6">
        <f>SUM(ELIC!C23)</f>
        <v>20530824.318318002</v>
      </c>
      <c r="D23" s="6">
        <f>SUM(ELIC!D23)</f>
        <v>0</v>
      </c>
      <c r="E23" s="6">
        <f>SUM(ELIC!E23)</f>
        <v>0</v>
      </c>
      <c r="F23" s="6">
        <f aca="true" t="shared" si="1" ref="F23:F38">SUM(B23:E23)</f>
        <v>32984399.88383779</v>
      </c>
    </row>
    <row r="24" spans="1:6" ht="12.75">
      <c r="A24" s="36" t="s">
        <v>38</v>
      </c>
      <c r="B24" s="6">
        <f>SUM(ELIC!B24)</f>
        <v>0</v>
      </c>
      <c r="C24" s="6">
        <f>SUM(ELIC!C24)</f>
        <v>0</v>
      </c>
      <c r="D24" s="6">
        <f>SUM(ELIC!D24)</f>
        <v>0</v>
      </c>
      <c r="E24" s="6">
        <f>SUM(ELIC!E24)</f>
        <v>0</v>
      </c>
      <c r="F24" s="6">
        <f t="shared" si="1"/>
        <v>0</v>
      </c>
    </row>
    <row r="25" spans="1:6" ht="12.75">
      <c r="A25" s="36" t="s">
        <v>39</v>
      </c>
      <c r="B25" s="6">
        <f>SUM(ELIC!B25)</f>
        <v>0</v>
      </c>
      <c r="C25" s="6">
        <f>SUM(ELIC!C25)</f>
        <v>0</v>
      </c>
      <c r="D25" s="6">
        <f>SUM(ELIC!D25)</f>
        <v>0</v>
      </c>
      <c r="E25" s="6">
        <f>SUM(ELIC!E25)</f>
        <v>0</v>
      </c>
      <c r="F25" s="6">
        <f t="shared" si="1"/>
        <v>0</v>
      </c>
    </row>
    <row r="26" spans="1:6" ht="12.75">
      <c r="A26" s="36" t="s">
        <v>41</v>
      </c>
      <c r="B26" s="6">
        <f>SUM(ELIC!B26)</f>
        <v>17185619.2140509</v>
      </c>
      <c r="C26" s="6">
        <f>SUM(ELIC!C26)</f>
        <v>17892467.83682775</v>
      </c>
      <c r="D26" s="6">
        <f>SUM(ELIC!D26)</f>
        <v>0</v>
      </c>
      <c r="E26" s="6">
        <f>SUM(ELIC!E26)</f>
        <v>5731940.788718884</v>
      </c>
      <c r="F26" s="6">
        <f t="shared" si="1"/>
        <v>40810027.83959754</v>
      </c>
    </row>
    <row r="27" spans="1:6" ht="12.75">
      <c r="A27" s="36" t="s">
        <v>43</v>
      </c>
      <c r="B27" s="6">
        <f>SUM(ELIC!B27)</f>
        <v>38376221.47187665</v>
      </c>
      <c r="C27" s="6">
        <f>SUM(ELIC!C27)</f>
        <v>38564945.075133115</v>
      </c>
      <c r="D27" s="6">
        <f>SUM(ELIC!D27)</f>
        <v>0</v>
      </c>
      <c r="E27" s="6">
        <f>SUM(ELIC!E27)</f>
        <v>0</v>
      </c>
      <c r="F27" s="6">
        <f t="shared" si="1"/>
        <v>76941166.54700977</v>
      </c>
    </row>
    <row r="28" spans="1:6" ht="12.75">
      <c r="A28" s="36" t="s">
        <v>44</v>
      </c>
      <c r="B28" s="6">
        <f>SUM(ELIC!B28)</f>
        <v>-1208.7103453497587</v>
      </c>
      <c r="C28" s="6">
        <f>SUM(ELIC!C28)</f>
        <v>0</v>
      </c>
      <c r="D28" s="6">
        <f>SUM(ELIC!D28)</f>
        <v>0</v>
      </c>
      <c r="E28" s="6">
        <f>SUM(ELIC!E28)</f>
        <v>-78882.6064957822</v>
      </c>
      <c r="F28" s="6">
        <f t="shared" si="1"/>
        <v>-80091.31684113195</v>
      </c>
    </row>
    <row r="29" spans="1:6" ht="12.75">
      <c r="A29" s="36" t="s">
        <v>45</v>
      </c>
      <c r="B29" s="6">
        <f>SUM(ELIC!B29)</f>
        <v>13167999.766706787</v>
      </c>
      <c r="C29" s="6">
        <f>SUM(ELIC!C29)</f>
        <v>31540565.940067247</v>
      </c>
      <c r="D29" s="6">
        <f>SUM(ELIC!D29)</f>
        <v>0</v>
      </c>
      <c r="E29" s="6">
        <f>SUM(ELIC!E29)</f>
        <v>10576.656369824284</v>
      </c>
      <c r="F29" s="6">
        <f t="shared" si="1"/>
        <v>44719142.36314386</v>
      </c>
    </row>
    <row r="30" spans="1:6" ht="12.75">
      <c r="A30" s="36" t="s">
        <v>46</v>
      </c>
      <c r="B30" s="6">
        <f>SUM(ELIC!B30)</f>
        <v>17910498.760287065</v>
      </c>
      <c r="C30" s="6">
        <f>SUM(ELIC!C30)</f>
        <v>4942286.653725561</v>
      </c>
      <c r="D30" s="6">
        <f>SUM(ELIC!D30)</f>
        <v>0</v>
      </c>
      <c r="E30" s="6">
        <f>SUM(ELIC!E30)</f>
        <v>95600.99675928777</v>
      </c>
      <c r="F30" s="6">
        <f t="shared" si="1"/>
        <v>22948386.410771914</v>
      </c>
    </row>
    <row r="31" spans="1:6" ht="12.75">
      <c r="A31" s="36" t="s">
        <v>47</v>
      </c>
      <c r="B31" s="6">
        <f>SUM(ELIC!B31)</f>
        <v>51262479.05341841</v>
      </c>
      <c r="C31" s="6">
        <f>SUM(ELIC!C31)</f>
        <v>22322471.63460624</v>
      </c>
      <c r="D31" s="6">
        <f>SUM(ELIC!D31)</f>
        <v>0</v>
      </c>
      <c r="E31" s="6">
        <f>SUM(ELIC!E31)</f>
        <v>0</v>
      </c>
      <c r="F31" s="6">
        <f t="shared" si="1"/>
        <v>73584950.68802465</v>
      </c>
    </row>
    <row r="32" spans="1:6" ht="12.75">
      <c r="A32" s="36" t="s">
        <v>48</v>
      </c>
      <c r="B32" s="6">
        <f>SUM(ELIC!B32)</f>
        <v>3223177.7720972477</v>
      </c>
      <c r="C32" s="6">
        <f>SUM(ELIC!C32)</f>
        <v>3190180.3972754693</v>
      </c>
      <c r="D32" s="6">
        <f>SUM(ELIC!D32)</f>
        <v>0</v>
      </c>
      <c r="E32" s="6">
        <f>SUM(ELIC!E32)</f>
        <v>0</v>
      </c>
      <c r="F32" s="6">
        <f t="shared" si="1"/>
        <v>6413358.169372717</v>
      </c>
    </row>
    <row r="33" spans="1:6" ht="12.75">
      <c r="A33" s="36" t="s">
        <v>49</v>
      </c>
      <c r="B33" s="6">
        <f>SUM(ELIC!B33)</f>
        <v>9679328.755472332</v>
      </c>
      <c r="C33" s="6">
        <f>SUM(ELIC!C33)</f>
        <v>6191423.9485373795</v>
      </c>
      <c r="D33" s="6">
        <f>SUM(ELIC!D33)</f>
        <v>0</v>
      </c>
      <c r="E33" s="6">
        <f>SUM(ELIC!E33)</f>
        <v>0</v>
      </c>
      <c r="F33" s="6">
        <f t="shared" si="1"/>
        <v>15870752.704009712</v>
      </c>
    </row>
    <row r="34" spans="1:6" ht="12.75">
      <c r="A34" s="36" t="s">
        <v>50</v>
      </c>
      <c r="B34" s="6">
        <f>SUM(ELIC!B34)</f>
        <v>8295322.391743493</v>
      </c>
      <c r="C34" s="6">
        <f>SUM(ELIC!C34)</f>
        <v>4370760.357176461</v>
      </c>
      <c r="D34" s="6">
        <f>SUM(ELIC!D34)</f>
        <v>0</v>
      </c>
      <c r="E34" s="6">
        <f>SUM(ELIC!E34)</f>
        <v>0</v>
      </c>
      <c r="F34" s="6">
        <f t="shared" si="1"/>
        <v>12666082.748919955</v>
      </c>
    </row>
    <row r="35" spans="1:6" ht="12.75">
      <c r="A35" s="36" t="s">
        <v>51</v>
      </c>
      <c r="B35" s="6">
        <f>SUM(ELIC!B35)</f>
        <v>0</v>
      </c>
      <c r="C35" s="6">
        <f>SUM(ELIC!C35)</f>
        <v>0</v>
      </c>
      <c r="D35" s="6">
        <f>SUM(ELIC!D35)</f>
        <v>0</v>
      </c>
      <c r="E35" s="6">
        <f>SUM(ELIC!E35)</f>
        <v>0</v>
      </c>
      <c r="F35" s="6">
        <f t="shared" si="1"/>
        <v>0</v>
      </c>
    </row>
    <row r="36" spans="1:6" ht="12.75">
      <c r="A36" s="36" t="s">
        <v>52</v>
      </c>
      <c r="B36" s="6">
        <f>SUM(ELIC!B36)</f>
        <v>19022948.82167065</v>
      </c>
      <c r="C36" s="6">
        <f>SUM(ELIC!C36)</f>
        <v>46484126.35316718</v>
      </c>
      <c r="D36" s="6">
        <f>SUM(ELIC!D36)</f>
        <v>0</v>
      </c>
      <c r="E36" s="6">
        <f>SUM(ELIC!E36)</f>
        <v>1140325.310366746</v>
      </c>
      <c r="F36" s="6">
        <f t="shared" si="1"/>
        <v>66647400.48520458</v>
      </c>
    </row>
    <row r="37" spans="1:6" ht="12.75">
      <c r="A37" s="36" t="s">
        <v>53</v>
      </c>
      <c r="B37" s="6">
        <f>SUM(ELIC!B37)</f>
        <v>3959047.739727575</v>
      </c>
      <c r="C37" s="6">
        <f>SUM(ELIC!C37)</f>
        <v>7100246.62917831</v>
      </c>
      <c r="D37" s="6">
        <f>SUM(ELIC!D37)</f>
        <v>0</v>
      </c>
      <c r="E37" s="6">
        <f>SUM(ELIC!E37)</f>
        <v>0</v>
      </c>
      <c r="F37" s="6">
        <f t="shared" si="1"/>
        <v>11059294.368905885</v>
      </c>
    </row>
    <row r="38" spans="1:6" ht="12.75">
      <c r="A38" s="36" t="s">
        <v>54</v>
      </c>
      <c r="B38" s="6">
        <f>SUM(ELIC!B38)</f>
        <v>0</v>
      </c>
      <c r="C38" s="6">
        <f>SUM(ELIC!C38)</f>
        <v>0</v>
      </c>
      <c r="D38" s="6">
        <f>SUM(ELIC!D38)</f>
        <v>0</v>
      </c>
      <c r="E38" s="6">
        <f>SUM(ELIC!E38)</f>
        <v>0</v>
      </c>
      <c r="F38" s="6">
        <f t="shared" si="1"/>
        <v>0</v>
      </c>
    </row>
    <row r="39" spans="1:6" ht="12.75">
      <c r="A39" s="36" t="s">
        <v>55</v>
      </c>
      <c r="B39" s="6">
        <f>SUM(ELIC!B39)</f>
        <v>28829254.475288253</v>
      </c>
      <c r="C39" s="6">
        <f>SUM(ELIC!C39)</f>
        <v>60949720.05996647</v>
      </c>
      <c r="D39" s="6">
        <f>SUM(ELIC!D39)</f>
        <v>0</v>
      </c>
      <c r="E39" s="6">
        <f>SUM(ELIC!E39)</f>
        <v>0</v>
      </c>
      <c r="F39" s="6">
        <f aca="true" t="shared" si="2" ref="F39:F54">SUM(B39:E39)</f>
        <v>89778974.53525472</v>
      </c>
    </row>
    <row r="40" spans="1:6" ht="12.75">
      <c r="A40" s="36" t="s">
        <v>56</v>
      </c>
      <c r="B40" s="6">
        <f>SUM(ELIC!B40)</f>
        <v>1860404.1171433865</v>
      </c>
      <c r="C40" s="6">
        <f>SUM(ELIC!C40)</f>
        <v>2417689.7887763474</v>
      </c>
      <c r="D40" s="6">
        <f>SUM(ELIC!D40)</f>
        <v>0</v>
      </c>
      <c r="E40" s="6">
        <f>SUM(ELIC!E40)</f>
        <v>29189.463884244382</v>
      </c>
      <c r="F40" s="6">
        <f t="shared" si="2"/>
        <v>4307283.369803979</v>
      </c>
    </row>
    <row r="41" spans="1:6" ht="12.75">
      <c r="A41" s="36" t="s">
        <v>57</v>
      </c>
      <c r="B41" s="6">
        <f>SUM(ELIC!B41)</f>
        <v>26816295.87750558</v>
      </c>
      <c r="C41" s="6">
        <f>SUM(ELIC!C41)</f>
        <v>33343843.38426557</v>
      </c>
      <c r="D41" s="6">
        <f>SUM(ELIC!D41)</f>
        <v>0</v>
      </c>
      <c r="E41" s="6">
        <f>SUM(ELIC!E41)</f>
        <v>1865645.4718049024</v>
      </c>
      <c r="F41" s="6">
        <f t="shared" si="2"/>
        <v>62025784.73357606</v>
      </c>
    </row>
    <row r="42" spans="1:6" ht="12.75">
      <c r="A42" s="36" t="s">
        <v>58</v>
      </c>
      <c r="B42" s="6">
        <f>SUM(ELIC!B42)</f>
        <v>10132254.149485117</v>
      </c>
      <c r="C42" s="6">
        <f>SUM(ELIC!C42)</f>
        <v>16257747.03462221</v>
      </c>
      <c r="D42" s="6">
        <f>SUM(ELIC!D42)</f>
        <v>0</v>
      </c>
      <c r="E42" s="6">
        <f>SUM(ELIC!E42)</f>
        <v>0</v>
      </c>
      <c r="F42" s="6">
        <f t="shared" si="2"/>
        <v>26390001.184107326</v>
      </c>
    </row>
    <row r="43" spans="1:6" ht="12.75">
      <c r="A43" s="36" t="s">
        <v>59</v>
      </c>
      <c r="B43" s="6">
        <f>SUM(ELIC!B43)</f>
        <v>14360487.079055307</v>
      </c>
      <c r="C43" s="6">
        <f>SUM(ELIC!C43)</f>
        <v>15513748.420388881</v>
      </c>
      <c r="D43" s="6">
        <f>SUM(ELIC!D43)</f>
        <v>0</v>
      </c>
      <c r="E43" s="6">
        <f>SUM(ELIC!E43)</f>
        <v>0</v>
      </c>
      <c r="F43" s="6">
        <f t="shared" si="2"/>
        <v>29874235.499444187</v>
      </c>
    </row>
    <row r="44" spans="1:6" ht="12.75">
      <c r="A44" s="36" t="s">
        <v>60</v>
      </c>
      <c r="B44" s="6">
        <f>SUM(ELIC!B44)</f>
        <v>42684636.797320254</v>
      </c>
      <c r="C44" s="6">
        <f>SUM(ELIC!C44)</f>
        <v>153844443.9559352</v>
      </c>
      <c r="D44" s="6">
        <f>SUM(ELIC!D44)</f>
        <v>0</v>
      </c>
      <c r="E44" s="6">
        <f>SUM(ELIC!E44)</f>
        <v>0</v>
      </c>
      <c r="F44" s="6">
        <f t="shared" si="2"/>
        <v>196529080.75325546</v>
      </c>
    </row>
    <row r="45" spans="1:6" ht="12.75">
      <c r="A45" s="36" t="s">
        <v>61</v>
      </c>
      <c r="B45" s="6">
        <f>SUM(ELIC!B45)</f>
        <v>591157.1819755702</v>
      </c>
      <c r="C45" s="6">
        <f>SUM(ELIC!C45)</f>
        <v>590008.5960228096</v>
      </c>
      <c r="D45" s="6">
        <f>SUM(ELIC!D45)</f>
        <v>0</v>
      </c>
      <c r="E45" s="6">
        <f>SUM(ELIC!E45)</f>
        <v>0</v>
      </c>
      <c r="F45" s="6">
        <f t="shared" si="2"/>
        <v>1181165.77799838</v>
      </c>
    </row>
    <row r="46" spans="1:6" ht="12.75">
      <c r="A46" s="36" t="s">
        <v>62</v>
      </c>
      <c r="B46" s="6">
        <f>SUM(ELIC!B46)</f>
        <v>3227827.81898627</v>
      </c>
      <c r="C46" s="6">
        <f>SUM(ELIC!C46)</f>
        <v>19665778.585615244</v>
      </c>
      <c r="D46" s="6">
        <f>SUM(ELIC!D46)</f>
        <v>0</v>
      </c>
      <c r="E46" s="6">
        <f>SUM(ELIC!E46)</f>
        <v>0</v>
      </c>
      <c r="F46" s="6">
        <f t="shared" si="2"/>
        <v>22893606.404601514</v>
      </c>
    </row>
    <row r="47" spans="1:6" ht="12.75">
      <c r="A47" s="36" t="s">
        <v>63</v>
      </c>
      <c r="B47" s="6">
        <f>SUM(ELIC!B47)</f>
        <v>15816299.948745884</v>
      </c>
      <c r="C47" s="6">
        <f>SUM(ELIC!C47)</f>
        <v>19708075.192823503</v>
      </c>
      <c r="D47" s="6">
        <f>SUM(ELIC!D47)</f>
        <v>0</v>
      </c>
      <c r="E47" s="6">
        <f>SUM(ELIC!E47)</f>
        <v>0</v>
      </c>
      <c r="F47" s="6">
        <f t="shared" si="2"/>
        <v>35524375.14156939</v>
      </c>
    </row>
    <row r="48" spans="1:6" ht="12.75">
      <c r="A48" s="36" t="s">
        <v>64</v>
      </c>
      <c r="B48" s="6">
        <f>SUM(ELIC!B48)</f>
        <v>6115563.917193556</v>
      </c>
      <c r="C48" s="6">
        <f>SUM(ELIC!C48)</f>
        <v>2533218.697390429</v>
      </c>
      <c r="D48" s="6">
        <f>SUM(ELIC!D48)</f>
        <v>0</v>
      </c>
      <c r="E48" s="6">
        <f>SUM(ELIC!E48)</f>
        <v>0</v>
      </c>
      <c r="F48" s="6">
        <f t="shared" si="2"/>
        <v>8648782.614583986</v>
      </c>
    </row>
    <row r="49" spans="1:6" ht="12.75">
      <c r="A49" s="36" t="s">
        <v>65</v>
      </c>
      <c r="B49" s="6">
        <f>SUM(ELIC!B49)</f>
        <v>22869432.81697662</v>
      </c>
      <c r="C49" s="6">
        <f>SUM(ELIC!C49)</f>
        <v>13793144.34479582</v>
      </c>
      <c r="D49" s="6">
        <f>SUM(ELIC!D49)</f>
        <v>0</v>
      </c>
      <c r="E49" s="6">
        <f>SUM(ELIC!E49)</f>
        <v>0</v>
      </c>
      <c r="F49" s="6">
        <f t="shared" si="2"/>
        <v>36662577.161772445</v>
      </c>
    </row>
    <row r="50" spans="1:6" ht="12.75">
      <c r="A50" s="36" t="s">
        <v>66</v>
      </c>
      <c r="B50" s="6">
        <f>SUM(ELIC!B50)</f>
        <v>105254811.48689476</v>
      </c>
      <c r="C50" s="6">
        <f>SUM(ELIC!C50)</f>
        <v>115433432.87040709</v>
      </c>
      <c r="D50" s="6">
        <f>SUM(ELIC!D50)</f>
        <v>0</v>
      </c>
      <c r="E50" s="6">
        <f>SUM(ELIC!E50)</f>
        <v>11833911.399361152</v>
      </c>
      <c r="F50" s="6">
        <f t="shared" si="2"/>
        <v>232522155.756663</v>
      </c>
    </row>
    <row r="51" spans="1:6" ht="12.75">
      <c r="A51" s="36" t="s">
        <v>67</v>
      </c>
      <c r="B51" s="6">
        <f>SUM(ELIC!B51)</f>
        <v>7680588.110096191</v>
      </c>
      <c r="C51" s="6">
        <f>SUM(ELIC!C51)</f>
        <v>6024787.4903318565</v>
      </c>
      <c r="D51" s="6">
        <f>SUM(ELIC!D51)</f>
        <v>0</v>
      </c>
      <c r="E51" s="6">
        <f>SUM(ELIC!E51)</f>
        <v>246136.2086805464</v>
      </c>
      <c r="F51" s="6">
        <f t="shared" si="2"/>
        <v>13951511.809108594</v>
      </c>
    </row>
    <row r="52" spans="1:6" ht="12.75">
      <c r="A52" s="36" t="s">
        <v>68</v>
      </c>
      <c r="B52" s="6">
        <f>SUM(ELIC!B52)</f>
        <v>0</v>
      </c>
      <c r="C52" s="6">
        <f>SUM(ELIC!C52)</f>
        <v>0</v>
      </c>
      <c r="D52" s="6">
        <f>SUM(ELIC!D52)</f>
        <v>0</v>
      </c>
      <c r="E52" s="6">
        <f>SUM(ELIC!E52)</f>
        <v>0</v>
      </c>
      <c r="F52" s="6">
        <f t="shared" si="2"/>
        <v>0</v>
      </c>
    </row>
    <row r="53" spans="1:6" ht="12.75">
      <c r="A53" s="36" t="s">
        <v>69</v>
      </c>
      <c r="B53" s="6">
        <f>SUM(ELIC!B53)</f>
        <v>9916100.502493747</v>
      </c>
      <c r="C53" s="6">
        <f>SUM(ELIC!C53)</f>
        <v>17357368.05265876</v>
      </c>
      <c r="D53" s="6">
        <f>SUM(ELIC!D53)</f>
        <v>0</v>
      </c>
      <c r="E53" s="6">
        <f>SUM(ELIC!E53)</f>
        <v>0</v>
      </c>
      <c r="F53" s="6">
        <f t="shared" si="2"/>
        <v>27273468.555152506</v>
      </c>
    </row>
    <row r="54" spans="1:6" ht="12.75">
      <c r="A54" s="36" t="s">
        <v>70</v>
      </c>
      <c r="B54" s="6">
        <f>SUM(ELIC!B54)</f>
        <v>31713750.923554026</v>
      </c>
      <c r="C54" s="6">
        <f>SUM(ELIC!C54)</f>
        <v>51524392.712682314</v>
      </c>
      <c r="D54" s="6">
        <f>SUM(ELIC!D54)</f>
        <v>0</v>
      </c>
      <c r="E54" s="6">
        <f>SUM(ELIC!E54)</f>
        <v>2224139.0405376246</v>
      </c>
      <c r="F54" s="6">
        <f t="shared" si="2"/>
        <v>85462282.67677397</v>
      </c>
    </row>
    <row r="55" spans="1:6" ht="12.75">
      <c r="A55" s="36" t="s">
        <v>71</v>
      </c>
      <c r="B55" s="6">
        <f>SUM(ELIC!B55)</f>
        <v>1430029.2547427579</v>
      </c>
      <c r="C55" s="6">
        <f>SUM(ELIC!C55)</f>
        <v>2408852.0096275345</v>
      </c>
      <c r="D55" s="6">
        <f>SUM(ELIC!D55)</f>
        <v>0</v>
      </c>
      <c r="E55" s="6">
        <f>SUM(ELIC!E55)</f>
        <v>0</v>
      </c>
      <c r="F55" s="6">
        <f>SUM(B55:E55)</f>
        <v>3838881.2643702924</v>
      </c>
    </row>
    <row r="56" spans="1:6" ht="12.75">
      <c r="A56" s="36" t="s">
        <v>72</v>
      </c>
      <c r="B56" s="6">
        <f>SUM(ELIC!B56)</f>
        <v>13756794.45625975</v>
      </c>
      <c r="C56" s="6">
        <f>SUM(ELIC!C56)</f>
        <v>45398443.54542114</v>
      </c>
      <c r="D56" s="6">
        <f>SUM(ELIC!D56)</f>
        <v>0</v>
      </c>
      <c r="E56" s="6">
        <f>SUM(ELIC!E56)</f>
        <v>81290.83474314409</v>
      </c>
      <c r="F56" s="6">
        <f>SUM(B56:E56)</f>
        <v>59236528.83642403</v>
      </c>
    </row>
    <row r="57" spans="1:6" ht="12.75">
      <c r="A57" s="36" t="s">
        <v>73</v>
      </c>
      <c r="B57" s="6">
        <f>SUM(ELIC!B57)</f>
        <v>2882429.5386906434</v>
      </c>
      <c r="C57" s="6">
        <f>SUM(ELIC!C57)</f>
        <v>3245357.6200629086</v>
      </c>
      <c r="D57" s="6">
        <f>SUM(ELIC!D57)</f>
        <v>0</v>
      </c>
      <c r="E57" s="6">
        <f>SUM(ELIC!E57)</f>
        <v>0</v>
      </c>
      <c r="F57" s="6">
        <f>SUM(B57:E57)</f>
        <v>6127787.158753552</v>
      </c>
    </row>
    <row r="58" spans="1:6" ht="12.75">
      <c r="A58" s="36" t="s">
        <v>74</v>
      </c>
      <c r="B58" s="6">
        <f>SUM(ELIC!B58)</f>
        <v>0</v>
      </c>
      <c r="C58" s="6">
        <f>SUM(ELIC!C58)</f>
        <v>0</v>
      </c>
      <c r="D58" s="6">
        <f>SUM(ELIC!D58)</f>
        <v>0</v>
      </c>
      <c r="E58" s="6">
        <f>SUM(ELIC!E58)</f>
        <v>0</v>
      </c>
      <c r="F58" s="6">
        <f>SUM(B58:E58)</f>
        <v>0</v>
      </c>
    </row>
    <row r="59" spans="1:6" ht="12.75">
      <c r="A59" s="36" t="s">
        <v>0</v>
      </c>
      <c r="B59" s="6"/>
      <c r="C59" s="6"/>
      <c r="D59" s="6"/>
      <c r="E59" s="6"/>
      <c r="F59" s="6"/>
    </row>
    <row r="60" spans="1:6" ht="12.75">
      <c r="A60" s="36" t="s">
        <v>6</v>
      </c>
      <c r="B60" s="6">
        <f>SUM(B6:B58)</f>
        <v>1087594890.4822524</v>
      </c>
      <c r="C60" s="6">
        <f>SUM(C6:C58)</f>
        <v>1507603099.9963467</v>
      </c>
      <c r="D60" s="6">
        <f>SUM(D6:D58)</f>
        <v>0</v>
      </c>
      <c r="E60" s="6">
        <f>SUM(E6:E58)</f>
        <v>32237305.17949804</v>
      </c>
      <c r="F60" s="6">
        <f>SUM(F6:F58)</f>
        <v>2627435295.6580973</v>
      </c>
    </row>
    <row r="62" spans="1:6" ht="12.75">
      <c r="A62" s="126" t="s">
        <v>245</v>
      </c>
      <c r="B62" s="126"/>
      <c r="C62" s="126"/>
      <c r="D62" s="126"/>
      <c r="E62" s="126"/>
      <c r="F62" s="126"/>
    </row>
    <row r="63" spans="1:4" ht="12.75">
      <c r="A63" s="7" t="s">
        <v>138</v>
      </c>
      <c r="D63" s="7" t="s">
        <v>0</v>
      </c>
    </row>
    <row r="65" spans="1:6" ht="12.75">
      <c r="A65" s="7" t="s">
        <v>6</v>
      </c>
      <c r="B65" s="7">
        <f>SUM(B60:B63)</f>
        <v>1087594890.4822524</v>
      </c>
      <c r="C65" s="7">
        <f>SUM(C60:C63)</f>
        <v>1507603099.9963467</v>
      </c>
      <c r="D65" s="7">
        <f>SUM(D60:D63)</f>
        <v>0</v>
      </c>
      <c r="E65" s="7">
        <f>SUM(E60:E63)</f>
        <v>32237305.17949804</v>
      </c>
      <c r="F65" s="7">
        <f>SUM(F60:F63)</f>
        <v>2627435295.6580973</v>
      </c>
    </row>
    <row r="67" ht="12.75">
      <c r="A67" s="7" t="s">
        <v>0</v>
      </c>
    </row>
    <row r="72" spans="1:6" ht="12.75">
      <c r="A72" s="7" t="s">
        <v>139</v>
      </c>
      <c r="B72" s="7">
        <f>+summary!G9</f>
        <v>1087594890.4822524</v>
      </c>
      <c r="C72" s="7">
        <f>+summary!H9</f>
        <v>1507603099.9963467</v>
      </c>
      <c r="D72" s="7">
        <f>+summary!I9</f>
        <v>0</v>
      </c>
      <c r="E72" s="7">
        <f>+summary!J9</f>
        <v>32237305.17949804</v>
      </c>
      <c r="F72" s="7">
        <f>+summary!K9</f>
        <v>2627435295.6580973</v>
      </c>
    </row>
    <row r="73" spans="2:6" ht="12.75">
      <c r="B73" s="7">
        <f>+B65-B72</f>
        <v>0</v>
      </c>
      <c r="C73" s="7">
        <f>+C65-C72</f>
        <v>0</v>
      </c>
      <c r="D73" s="7">
        <f>+D65-D72</f>
        <v>0</v>
      </c>
      <c r="E73" s="7">
        <f>+E65-E72</f>
        <v>0</v>
      </c>
      <c r="F73" s="7">
        <f>+F65-F72</f>
        <v>0</v>
      </c>
    </row>
  </sheetData>
  <mergeCells count="2">
    <mergeCell ref="A1:F1"/>
    <mergeCell ref="A62:F62"/>
  </mergeCells>
  <printOptions horizontalCentered="1" verticalCentered="1"/>
  <pageMargins left="0" right="0" top="0" bottom="0" header="0.5" footer="0.5"/>
  <pageSetup fitToHeight="1" fitToWidth="1" orientation="portrait" scale="83" r:id="rId1"/>
  <headerFooter alignWithMargins="0">
    <oddHeader>&amp;L&amp;"Geneva,Bold"&amp;D&amp;C&amp;"Geneva,Bold Italic"Ongoing Funding Insolvencies
Summary By State&amp;R&amp;"Geneva,Bold"UNAUDITED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J72"/>
  <sheetViews>
    <sheetView zoomScale="75" zoomScaleNormal="75" workbookViewId="0" topLeftCell="A1">
      <selection activeCell="K77" sqref="K77"/>
    </sheetView>
  </sheetViews>
  <sheetFormatPr defaultColWidth="9.00390625" defaultRowHeight="12.75"/>
  <cols>
    <col min="1" max="1" width="19.50390625" style="7" bestFit="1" customWidth="1"/>
    <col min="2" max="2" width="14.00390625" style="7" customWidth="1"/>
    <col min="3" max="3" width="13.375" style="7" bestFit="1" customWidth="1"/>
    <col min="4" max="4" width="12.125" style="7" bestFit="1" customWidth="1"/>
    <col min="5" max="5" width="14.50390625" style="7" bestFit="1" customWidth="1"/>
    <col min="6" max="6" width="13.375" style="7" bestFit="1" customWidth="1"/>
    <col min="7" max="7" width="2.625" style="7" customWidth="1"/>
    <col min="8" max="8" width="22.625" style="7" customWidth="1"/>
    <col min="9" max="9" width="13.375" style="6" bestFit="1" customWidth="1"/>
    <col min="10" max="16384" width="10.625" style="7" customWidth="1"/>
  </cols>
  <sheetData>
    <row r="1" spans="1:6" ht="12.75">
      <c r="A1" s="125" t="s">
        <v>140</v>
      </c>
      <c r="B1" s="125"/>
      <c r="C1" s="125"/>
      <c r="D1" s="125"/>
      <c r="E1" s="125"/>
      <c r="F1" s="125"/>
    </row>
    <row r="2" ht="12.75">
      <c r="A2" s="4" t="s">
        <v>0</v>
      </c>
    </row>
    <row r="3" spans="2:5" ht="12.75">
      <c r="B3" s="19"/>
      <c r="C3" s="19" t="s">
        <v>1</v>
      </c>
      <c r="E3" s="19" t="s">
        <v>2</v>
      </c>
    </row>
    <row r="4" spans="1:6" ht="12.75">
      <c r="A4" s="7" t="s">
        <v>0</v>
      </c>
      <c r="B4" s="19" t="s">
        <v>3</v>
      </c>
      <c r="C4" s="19" t="s">
        <v>4</v>
      </c>
      <c r="D4" s="19" t="s">
        <v>5</v>
      </c>
      <c r="E4" s="19" t="s">
        <v>4</v>
      </c>
      <c r="F4" s="19" t="s">
        <v>6</v>
      </c>
    </row>
    <row r="5" ht="12.75">
      <c r="A5" s="36"/>
    </row>
    <row r="6" spans="1:10" ht="12.75">
      <c r="A6" s="36" t="s">
        <v>7</v>
      </c>
      <c r="B6" s="6">
        <f>SUM('Fidelity Mutual'!B6,'Monarch Life'!B6,'Bankers Commercial'!B6,Reliance!B6)</f>
        <v>21842.030286009594</v>
      </c>
      <c r="C6" s="6">
        <f>SUM('Fidelity Mutual'!C6,'Monarch Life'!C6,'Bankers Commercial'!C6,Reliance!C6)</f>
        <v>739.793600923683</v>
      </c>
      <c r="D6" s="6">
        <f>SUM('Fidelity Mutual'!D6,'Monarch Life'!D6,'Bankers Commercial'!D6,Reliance!D6)</f>
        <v>886.8528824898503</v>
      </c>
      <c r="E6" s="6">
        <f>SUM('Fidelity Mutual'!E6,'Monarch Life'!E6,'Bankers Commercial'!E6,Reliance!E6)</f>
        <v>0</v>
      </c>
      <c r="F6" s="6">
        <f>SUM(B6:E6)</f>
        <v>23468.676769423128</v>
      </c>
      <c r="J6" s="36" t="s">
        <v>0</v>
      </c>
    </row>
    <row r="7" spans="1:9" ht="12.75">
      <c r="A7" s="36" t="s">
        <v>9</v>
      </c>
      <c r="B7" s="6">
        <f>SUM('Fidelity Mutual'!B7,'Monarch Life'!B7,'Bankers Commercial'!B7,Reliance!B7)</f>
        <v>604.7420253321254</v>
      </c>
      <c r="C7" s="6">
        <f>SUM('Fidelity Mutual'!C7,'Monarch Life'!C7,'Bankers Commercial'!C7,Reliance!C7)</f>
        <v>2.624227947865263</v>
      </c>
      <c r="D7" s="6">
        <f>SUM('Fidelity Mutual'!D7,'Monarch Life'!D7,'Bankers Commercial'!D7,Reliance!D7)</f>
        <v>75.6337467200093</v>
      </c>
      <c r="E7" s="6">
        <f>SUM('Fidelity Mutual'!E7,'Monarch Life'!E7,'Bankers Commercial'!E7,Reliance!E7)</f>
        <v>0</v>
      </c>
      <c r="F7" s="6">
        <f aca="true" t="shared" si="0" ref="F7:F58">SUM(B7:E7)</f>
        <v>683</v>
      </c>
      <c r="H7" s="7" t="s">
        <v>281</v>
      </c>
      <c r="I7" s="8">
        <f>+summary!K13</f>
        <v>14516453.27</v>
      </c>
    </row>
    <row r="8" spans="1:10" ht="12.75">
      <c r="A8" s="36" t="s">
        <v>10</v>
      </c>
      <c r="B8" s="6">
        <f>SUM('Fidelity Mutual'!B8,'Monarch Life'!B8,'Bankers Commercial'!B8,Reliance!B8)</f>
        <v>17810.092705755556</v>
      </c>
      <c r="C8" s="6">
        <f>SUM('Fidelity Mutual'!C8,'Monarch Life'!C8,'Bankers Commercial'!C8,Reliance!C8)</f>
        <v>2032.6591173105776</v>
      </c>
      <c r="D8" s="6">
        <f>SUM('Fidelity Mutual'!D8,'Monarch Life'!D8,'Bankers Commercial'!D8,Reliance!D8)</f>
        <v>56207.929906633544</v>
      </c>
      <c r="E8" s="6">
        <f>SUM('Fidelity Mutual'!E8,'Monarch Life'!E8,'Bankers Commercial'!E8,Reliance!E8)</f>
        <v>0</v>
      </c>
      <c r="F8" s="6">
        <f t="shared" si="0"/>
        <v>76050.68172969967</v>
      </c>
      <c r="H8" s="36" t="s">
        <v>142</v>
      </c>
      <c r="I8" s="8">
        <f>+summary!K14</f>
        <v>1272531.8900000001</v>
      </c>
      <c r="J8" s="36" t="s">
        <v>0</v>
      </c>
    </row>
    <row r="9" spans="1:10" ht="12.75">
      <c r="A9" s="36" t="s">
        <v>11</v>
      </c>
      <c r="B9" s="6">
        <f>SUM('Fidelity Mutual'!B9,'Monarch Life'!B9,'Bankers Commercial'!B9,Reliance!B9)</f>
        <v>5463.704372040709</v>
      </c>
      <c r="C9" s="6">
        <f>SUM('Fidelity Mutual'!C9,'Monarch Life'!C9,'Bankers Commercial'!C9,Reliance!C9)</f>
        <v>348.52248082533515</v>
      </c>
      <c r="D9" s="6">
        <f>SUM('Fidelity Mutual'!D9,'Monarch Life'!D9,'Bankers Commercial'!D9,Reliance!D9)</f>
        <v>407.91733562504965</v>
      </c>
      <c r="E9" s="6">
        <f>SUM('Fidelity Mutual'!E9,'Monarch Life'!E9,'Bankers Commercial'!E9,Reliance!E9)</f>
        <v>0</v>
      </c>
      <c r="F9" s="6">
        <f t="shared" si="0"/>
        <v>6220.144188491094</v>
      </c>
      <c r="H9" s="7" t="s">
        <v>143</v>
      </c>
      <c r="I9" s="8">
        <f>+summary!K15</f>
        <v>502364</v>
      </c>
      <c r="J9" s="36" t="s">
        <v>0</v>
      </c>
    </row>
    <row r="10" spans="1:10" ht="12.75">
      <c r="A10" s="36" t="s">
        <v>12</v>
      </c>
      <c r="B10" s="6">
        <f>SUM('Fidelity Mutual'!B10,'Monarch Life'!B10,'Bankers Commercial'!B10,Reliance!B10)</f>
        <v>116362.36050239144</v>
      </c>
      <c r="C10" s="6">
        <f>SUM('Fidelity Mutual'!C10,'Monarch Life'!C10,'Bankers Commercial'!C10,Reliance!C10)</f>
        <v>7158.928280126939</v>
      </c>
      <c r="D10" s="6">
        <f>SUM('Fidelity Mutual'!D10,'Monarch Life'!D10,'Bankers Commercial'!D10,Reliance!D10)</f>
        <v>28798.86439807396</v>
      </c>
      <c r="E10" s="6">
        <f>SUM('Fidelity Mutual'!E10,'Monarch Life'!E10,'Bankers Commercial'!E10,Reliance!E10)</f>
        <v>0</v>
      </c>
      <c r="F10" s="6">
        <f t="shared" si="0"/>
        <v>152320.15318059234</v>
      </c>
      <c r="H10" s="7" t="s">
        <v>258</v>
      </c>
      <c r="I10" s="8">
        <f>+summary!K16</f>
        <v>0</v>
      </c>
      <c r="J10" s="36" t="s">
        <v>0</v>
      </c>
    </row>
    <row r="11" spans="1:10" ht="12.75">
      <c r="A11" s="36" t="s">
        <v>14</v>
      </c>
      <c r="B11" s="6">
        <f>SUM('Fidelity Mutual'!B11,'Monarch Life'!B11,'Bankers Commercial'!B11,Reliance!B11)</f>
        <v>22789.134650688262</v>
      </c>
      <c r="C11" s="6">
        <f>SUM('Fidelity Mutual'!C11,'Monarch Life'!C11,'Bankers Commercial'!C11,Reliance!C11)</f>
        <v>3909.4233640284338</v>
      </c>
      <c r="D11" s="6">
        <f>SUM('Fidelity Mutual'!D11,'Monarch Life'!D11,'Bankers Commercial'!D11,Reliance!D11)</f>
        <v>11391.04009472046</v>
      </c>
      <c r="E11" s="6">
        <f>SUM('Fidelity Mutual'!E11,'Monarch Life'!E11,'Bankers Commercial'!E11,Reliance!E11)</f>
        <v>0</v>
      </c>
      <c r="F11" s="6">
        <f t="shared" si="0"/>
        <v>38089.59810943715</v>
      </c>
      <c r="H11" s="7" t="s">
        <v>297</v>
      </c>
      <c r="I11" s="8">
        <f>+summary!K17</f>
        <v>148688.83000000005</v>
      </c>
      <c r="J11" s="36" t="s">
        <v>0</v>
      </c>
    </row>
    <row r="12" spans="1:10" ht="12.75">
      <c r="A12" s="36" t="s">
        <v>15</v>
      </c>
      <c r="B12" s="6">
        <f>SUM('Fidelity Mutual'!B12,'Monarch Life'!B12,'Bankers Commercial'!B12,Reliance!B12)</f>
        <v>17980.16640122315</v>
      </c>
      <c r="C12" s="6">
        <f>SUM('Fidelity Mutual'!C12,'Monarch Life'!C12,'Bankers Commercial'!C12,Reliance!C12)</f>
        <v>1677.3686659672894</v>
      </c>
      <c r="D12" s="6">
        <f>SUM('Fidelity Mutual'!D12,'Monarch Life'!D12,'Bankers Commercial'!D12,Reliance!D12)</f>
        <v>6612.99256518061</v>
      </c>
      <c r="E12" s="6">
        <f>SUM('Fidelity Mutual'!E12,'Monarch Life'!E12,'Bankers Commercial'!E12,Reliance!E12)</f>
        <v>0</v>
      </c>
      <c r="F12" s="6">
        <f t="shared" si="0"/>
        <v>26270.52763237105</v>
      </c>
      <c r="J12" s="36" t="s">
        <v>0</v>
      </c>
    </row>
    <row r="13" spans="1:10" ht="12.75">
      <c r="A13" s="36" t="s">
        <v>17</v>
      </c>
      <c r="B13" s="6">
        <f>SUM('Fidelity Mutual'!B13,'Monarch Life'!B13,'Bankers Commercial'!B13,Reliance!B13)</f>
        <v>10722.991020849102</v>
      </c>
      <c r="C13" s="6">
        <f>SUM('Fidelity Mutual'!C13,'Monarch Life'!C13,'Bankers Commercial'!C13,Reliance!C13)</f>
        <v>909.4332853813388</v>
      </c>
      <c r="D13" s="6">
        <f>SUM('Fidelity Mutual'!D13,'Monarch Life'!D13,'Bankers Commercial'!D13,Reliance!D13)</f>
        <v>1062.1937769244846</v>
      </c>
      <c r="E13" s="6">
        <f>SUM('Fidelity Mutual'!E13,'Monarch Life'!E13,'Bankers Commercial'!E13,Reliance!E13)</f>
        <v>0</v>
      </c>
      <c r="F13" s="6">
        <f t="shared" si="0"/>
        <v>12694.618083154926</v>
      </c>
      <c r="H13" s="7" t="s">
        <v>6</v>
      </c>
      <c r="I13" s="6">
        <f>SUM(I7:I12)</f>
        <v>16440037.99</v>
      </c>
      <c r="J13" s="36" t="s">
        <v>0</v>
      </c>
    </row>
    <row r="14" spans="1:10" ht="12.75">
      <c r="A14" s="36" t="s">
        <v>19</v>
      </c>
      <c r="B14" s="6">
        <f>SUM('Fidelity Mutual'!B14,'Monarch Life'!B14,'Bankers Commercial'!B14,Reliance!B14)</f>
        <v>5910.373557375317</v>
      </c>
      <c r="C14" s="6">
        <f>SUM('Fidelity Mutual'!C14,'Monarch Life'!C14,'Bankers Commercial'!C14,Reliance!C14)</f>
        <v>633.7400238056141</v>
      </c>
      <c r="D14" s="6">
        <f>SUM('Fidelity Mutual'!D14,'Monarch Life'!D14,'Bankers Commercial'!D14,Reliance!D14)</f>
        <v>11257.368574435008</v>
      </c>
      <c r="E14" s="6">
        <f>SUM('Fidelity Mutual'!E14,'Monarch Life'!E14,'Bankers Commercial'!E14,Reliance!E14)</f>
        <v>0</v>
      </c>
      <c r="F14" s="6">
        <f t="shared" si="0"/>
        <v>17801.48215561594</v>
      </c>
      <c r="H14" s="7" t="s">
        <v>42</v>
      </c>
      <c r="I14" s="6">
        <f>+F67</f>
        <v>16440037.990000002</v>
      </c>
      <c r="J14" s="36" t="s">
        <v>0</v>
      </c>
    </row>
    <row r="15" spans="1:10" ht="12.75">
      <c r="A15" s="36" t="s">
        <v>21</v>
      </c>
      <c r="B15" s="6">
        <f>SUM('Fidelity Mutual'!B15,'Monarch Life'!B15,'Bankers Commercial'!B15,Reliance!B15)</f>
        <v>100754.8402181183</v>
      </c>
      <c r="C15" s="6">
        <f>SUM('Fidelity Mutual'!C15,'Monarch Life'!C15,'Bankers Commercial'!C15,Reliance!C15)</f>
        <v>13382.971571397959</v>
      </c>
      <c r="D15" s="6">
        <f>SUM('Fidelity Mutual'!D15,'Monarch Life'!D15,'Bankers Commercial'!D15,Reliance!D15)</f>
        <v>262305.5821693072</v>
      </c>
      <c r="E15" s="6">
        <f>SUM('Fidelity Mutual'!E15,'Monarch Life'!E15,'Bankers Commercial'!E15,Reliance!E15)</f>
        <v>0</v>
      </c>
      <c r="F15" s="6">
        <f t="shared" si="0"/>
        <v>376443.39395882346</v>
      </c>
      <c r="I15" s="6">
        <f>+I13-I14</f>
        <v>0</v>
      </c>
      <c r="J15" s="36" t="s">
        <v>0</v>
      </c>
    </row>
    <row r="16" spans="1:10" ht="12.75">
      <c r="A16" s="36" t="s">
        <v>23</v>
      </c>
      <c r="B16" s="6">
        <f>SUM('Fidelity Mutual'!B16,'Monarch Life'!B16,'Bankers Commercial'!B16,Reliance!B16)</f>
        <v>19299.816116174377</v>
      </c>
      <c r="C16" s="6">
        <f>SUM('Fidelity Mutual'!C16,'Monarch Life'!C16,'Bankers Commercial'!C16,Reliance!C16)</f>
        <v>2226.257966645897</v>
      </c>
      <c r="D16" s="6">
        <f>SUM('Fidelity Mutual'!D16,'Monarch Life'!D16,'Bankers Commercial'!D16,Reliance!D16)</f>
        <v>2932.1831471210644</v>
      </c>
      <c r="E16" s="6">
        <f>SUM('Fidelity Mutual'!E16,'Monarch Life'!E16,'Bankers Commercial'!E16,Reliance!E16)</f>
        <v>1190.519450756463</v>
      </c>
      <c r="F16" s="6">
        <f t="shared" si="0"/>
        <v>25648.776680697803</v>
      </c>
      <c r="J16" s="36" t="s">
        <v>0</v>
      </c>
    </row>
    <row r="17" spans="1:6" ht="12.75">
      <c r="A17" s="36" t="s">
        <v>24</v>
      </c>
      <c r="B17" s="6">
        <f>SUM('Fidelity Mutual'!B17,'Monarch Life'!B17,'Bankers Commercial'!B17,Reliance!B17)</f>
        <v>1441.807601786023</v>
      </c>
      <c r="C17" s="6">
        <f>SUM('Fidelity Mutual'!C17,'Monarch Life'!C17,'Bankers Commercial'!C17,Reliance!C17)</f>
        <v>217.25662791525545</v>
      </c>
      <c r="D17" s="6">
        <f>SUM('Fidelity Mutual'!D17,'Monarch Life'!D17,'Bankers Commercial'!D17,Reliance!D17)</f>
        <v>228.9357702987215</v>
      </c>
      <c r="E17" s="6">
        <f>SUM('Fidelity Mutual'!E17,'Monarch Life'!E17,'Bankers Commercial'!E17,Reliance!E17)</f>
        <v>0</v>
      </c>
      <c r="F17" s="6">
        <f t="shared" si="0"/>
        <v>1888</v>
      </c>
    </row>
    <row r="18" spans="1:6" ht="12.75">
      <c r="A18" s="36" t="s">
        <v>26</v>
      </c>
      <c r="B18" s="6">
        <f>SUM('Fidelity Mutual'!B18,'Monarch Life'!B18,'Bankers Commercial'!B18,Reliance!B18)</f>
        <v>955.6589616037922</v>
      </c>
      <c r="C18" s="6">
        <f>SUM('Fidelity Mutual'!C18,'Monarch Life'!C18,'Bankers Commercial'!C18,Reliance!C18)</f>
        <v>0.5478118317036303</v>
      </c>
      <c r="D18" s="6">
        <f>SUM('Fidelity Mutual'!D18,'Monarch Life'!D18,'Bankers Commercial'!D18,Reliance!D18)</f>
        <v>127.44816665901236</v>
      </c>
      <c r="E18" s="6">
        <f>SUM('Fidelity Mutual'!E18,'Monarch Life'!E18,'Bankers Commercial'!E18,Reliance!E18)</f>
        <v>0</v>
      </c>
      <c r="F18" s="6">
        <f t="shared" si="0"/>
        <v>1083.6549400945082</v>
      </c>
    </row>
    <row r="19" spans="1:6" ht="12.75">
      <c r="A19" s="36" t="s">
        <v>28</v>
      </c>
      <c r="B19" s="6">
        <f>SUM('Fidelity Mutual'!B19,'Monarch Life'!B19,'Bankers Commercial'!B19,Reliance!B19)</f>
        <v>82712.75510815217</v>
      </c>
      <c r="C19" s="6">
        <f>SUM('Fidelity Mutual'!C19,'Monarch Life'!C19,'Bankers Commercial'!C19,Reliance!C19)</f>
        <v>9222.1238189104</v>
      </c>
      <c r="D19" s="6">
        <f>SUM('Fidelity Mutual'!D19,'Monarch Life'!D19,'Bankers Commercial'!D19,Reliance!D19)</f>
        <v>33596.25832416177</v>
      </c>
      <c r="E19" s="6">
        <f>SUM('Fidelity Mutual'!E19,'Monarch Life'!E19,'Bankers Commercial'!E19,Reliance!E19)</f>
        <v>359.7834672914268</v>
      </c>
      <c r="F19" s="6">
        <f t="shared" si="0"/>
        <v>125890.92071851577</v>
      </c>
    </row>
    <row r="20" spans="1:6" ht="12.75">
      <c r="A20" s="36" t="s">
        <v>30</v>
      </c>
      <c r="B20" s="6">
        <f>SUM('Fidelity Mutual'!B20,'Monarch Life'!B20,'Bankers Commercial'!B20,Reliance!B20)</f>
        <v>12192.06205153997</v>
      </c>
      <c r="C20" s="6">
        <f>SUM('Fidelity Mutual'!C20,'Monarch Life'!C20,'Bankers Commercial'!C20,Reliance!C20)</f>
        <v>2827.4374147948383</v>
      </c>
      <c r="D20" s="6">
        <f>SUM('Fidelity Mutual'!D20,'Monarch Life'!D20,'Bankers Commercial'!D20,Reliance!D20)</f>
        <v>22730.104842662422</v>
      </c>
      <c r="E20" s="6">
        <f>SUM('Fidelity Mutual'!E20,'Monarch Life'!E20,'Bankers Commercial'!E20,Reliance!E20)</f>
        <v>0</v>
      </c>
      <c r="F20" s="6">
        <f t="shared" si="0"/>
        <v>37749.60430899723</v>
      </c>
    </row>
    <row r="21" spans="1:6" ht="12.75">
      <c r="A21" s="36" t="s">
        <v>32</v>
      </c>
      <c r="B21" s="6">
        <f>SUM('Fidelity Mutual'!B21,'Monarch Life'!B21,'Bankers Commercial'!B21,Reliance!B21)</f>
        <v>4503.83447270432</v>
      </c>
      <c r="C21" s="6">
        <f>SUM('Fidelity Mutual'!C21,'Monarch Life'!C21,'Bankers Commercial'!C21,Reliance!C21)</f>
        <v>1161.851570302764</v>
      </c>
      <c r="D21" s="6">
        <f>SUM('Fidelity Mutual'!D21,'Monarch Life'!D21,'Bankers Commercial'!D21,Reliance!D21)</f>
        <v>1842.0207282910135</v>
      </c>
      <c r="E21" s="6">
        <f>SUM('Fidelity Mutual'!E21,'Monarch Life'!E21,'Bankers Commercial'!E21,Reliance!E21)</f>
        <v>0</v>
      </c>
      <c r="F21" s="6">
        <f t="shared" si="0"/>
        <v>7507.706771298098</v>
      </c>
    </row>
    <row r="22" spans="1:6" ht="12.75">
      <c r="A22" s="36" t="s">
        <v>34</v>
      </c>
      <c r="B22" s="6">
        <f>SUM('Fidelity Mutual'!B22,'Monarch Life'!B22,'Bankers Commercial'!B22,Reliance!B22)</f>
        <v>7396.460726690302</v>
      </c>
      <c r="C22" s="6">
        <f>SUM('Fidelity Mutual'!C22,'Monarch Life'!C22,'Bankers Commercial'!C22,Reliance!C22)</f>
        <v>965.3029396046699</v>
      </c>
      <c r="D22" s="6">
        <f>SUM('Fidelity Mutual'!D22,'Monarch Life'!D22,'Bankers Commercial'!D22,Reliance!D22)</f>
        <v>4329.90635736524</v>
      </c>
      <c r="E22" s="6">
        <f>SUM('Fidelity Mutual'!E22,'Monarch Life'!E22,'Bankers Commercial'!E22,Reliance!E22)</f>
        <v>0</v>
      </c>
      <c r="F22" s="6">
        <f t="shared" si="0"/>
        <v>12691.670023660212</v>
      </c>
    </row>
    <row r="23" spans="1:6" ht="12.75">
      <c r="A23" s="36" t="s">
        <v>36</v>
      </c>
      <c r="B23" s="6">
        <f>SUM('Fidelity Mutual'!B23,'Monarch Life'!B23,'Bankers Commercial'!B23,Reliance!B23)</f>
        <v>25095.644191086514</v>
      </c>
      <c r="C23" s="6">
        <f>SUM('Fidelity Mutual'!C23,'Monarch Life'!C23,'Bankers Commercial'!C23,Reliance!C23)</f>
        <v>4218.4523148989165</v>
      </c>
      <c r="D23" s="6">
        <f>SUM('Fidelity Mutual'!D23,'Monarch Life'!D23,'Bankers Commercial'!D23,Reliance!D23)</f>
        <v>1178.6971004157172</v>
      </c>
      <c r="E23" s="6">
        <f>SUM('Fidelity Mutual'!E23,'Monarch Life'!E23,'Bankers Commercial'!E23,Reliance!E23)</f>
        <v>0</v>
      </c>
      <c r="F23" s="6">
        <f t="shared" si="0"/>
        <v>30492.79360640115</v>
      </c>
    </row>
    <row r="24" spans="1:6" ht="12.75">
      <c r="A24" s="36" t="s">
        <v>38</v>
      </c>
      <c r="B24" s="6">
        <f>SUM('Fidelity Mutual'!B24,'Monarch Life'!B24,'Bankers Commercial'!B24,Reliance!B24)</f>
        <v>13284.775198777472</v>
      </c>
      <c r="C24" s="6">
        <f>SUM('Fidelity Mutual'!C24,'Monarch Life'!C24,'Bankers Commercial'!C24,Reliance!C24)</f>
        <v>0</v>
      </c>
      <c r="D24" s="6">
        <f>SUM('Fidelity Mutual'!D24,'Monarch Life'!D24,'Bankers Commercial'!D24,Reliance!D24)</f>
        <v>3605216.4640217125</v>
      </c>
      <c r="E24" s="6">
        <f>SUM('Fidelity Mutual'!E24,'Monarch Life'!E24,'Bankers Commercial'!E24,Reliance!E24)</f>
        <v>0</v>
      </c>
      <c r="F24" s="6">
        <f t="shared" si="0"/>
        <v>3618501.23922049</v>
      </c>
    </row>
    <row r="25" spans="1:6" ht="12.75">
      <c r="A25" s="36" t="s">
        <v>39</v>
      </c>
      <c r="B25" s="6">
        <f>SUM('Fidelity Mutual'!B25,'Monarch Life'!B25,'Bankers Commercial'!B25,Reliance!B25)</f>
        <v>7615.50422097426</v>
      </c>
      <c r="C25" s="6">
        <f>SUM('Fidelity Mutual'!C25,'Monarch Life'!C25,'Bankers Commercial'!C25,Reliance!C25)</f>
        <v>5888.553732908941</v>
      </c>
      <c r="D25" s="6">
        <f>SUM('Fidelity Mutual'!D25,'Monarch Life'!D25,'Bankers Commercial'!D25,Reliance!D25)</f>
        <v>665.1586475266062</v>
      </c>
      <c r="E25" s="6">
        <f>SUM('Fidelity Mutual'!E25,'Monarch Life'!E25,'Bankers Commercial'!E25,Reliance!E25)</f>
        <v>0</v>
      </c>
      <c r="F25" s="6">
        <f t="shared" si="0"/>
        <v>14169.216601409807</v>
      </c>
    </row>
    <row r="26" spans="1:6" ht="12.75">
      <c r="A26" s="36" t="s">
        <v>41</v>
      </c>
      <c r="B26" s="6">
        <f>SUM('Fidelity Mutual'!B26,'Monarch Life'!B26,'Bankers Commercial'!B26,Reliance!B26)</f>
        <v>34391.336835369366</v>
      </c>
      <c r="C26" s="6">
        <f>SUM('Fidelity Mutual'!C26,'Monarch Life'!C26,'Bankers Commercial'!C26,Reliance!C26)</f>
        <v>1949.7184382049977</v>
      </c>
      <c r="D26" s="6">
        <f>SUM('Fidelity Mutual'!D26,'Monarch Life'!D26,'Bankers Commercial'!D26,Reliance!D26)</f>
        <v>20360.650309923036</v>
      </c>
      <c r="E26" s="6">
        <f>SUM('Fidelity Mutual'!E26,'Monarch Life'!E26,'Bankers Commercial'!E26,Reliance!E26)</f>
        <v>0</v>
      </c>
      <c r="F26" s="6">
        <f t="shared" si="0"/>
        <v>56701.7055834974</v>
      </c>
    </row>
    <row r="27" spans="1:6" ht="12.75">
      <c r="A27" s="36" t="s">
        <v>43</v>
      </c>
      <c r="B27" s="6">
        <f>SUM('Fidelity Mutual'!B27,'Monarch Life'!B27,'Bankers Commercial'!B27,Reliance!B27)</f>
        <v>79133.90110691123</v>
      </c>
      <c r="C27" s="6">
        <f>SUM('Fidelity Mutual'!C27,'Monarch Life'!C27,'Bankers Commercial'!C27,Reliance!C27)</f>
        <v>19804.106387135587</v>
      </c>
      <c r="D27" s="6">
        <f>SUM('Fidelity Mutual'!D27,'Monarch Life'!D27,'Bankers Commercial'!D27,Reliance!D27)</f>
        <v>8297.336786045398</v>
      </c>
      <c r="E27" s="6">
        <f>SUM('Fidelity Mutual'!E27,'Monarch Life'!E27,'Bankers Commercial'!E27,Reliance!E27)</f>
        <v>0</v>
      </c>
      <c r="F27" s="6">
        <f t="shared" si="0"/>
        <v>107235.34428009222</v>
      </c>
    </row>
    <row r="28" spans="1:6" ht="12.75">
      <c r="A28" s="36" t="s">
        <v>44</v>
      </c>
      <c r="B28" s="6">
        <f>SUM('Fidelity Mutual'!B28,'Monarch Life'!B28,'Bankers Commercial'!B28,Reliance!B28)</f>
        <v>30304.69647764389</v>
      </c>
      <c r="C28" s="6">
        <f>SUM('Fidelity Mutual'!C28,'Monarch Life'!C28,'Bankers Commercial'!C28,Reliance!C28)</f>
        <v>3754.209354036169</v>
      </c>
      <c r="D28" s="6">
        <f>SUM('Fidelity Mutual'!D28,'Monarch Life'!D28,'Bankers Commercial'!D28,Reliance!D28)</f>
        <v>8929.894154194644</v>
      </c>
      <c r="E28" s="6">
        <f>SUM('Fidelity Mutual'!E28,'Monarch Life'!E28,'Bankers Commercial'!E28,Reliance!E28)</f>
        <v>745.843255227733</v>
      </c>
      <c r="F28" s="6">
        <f t="shared" si="0"/>
        <v>43734.643241102436</v>
      </c>
    </row>
    <row r="29" spans="1:6" ht="12.75">
      <c r="A29" s="36" t="s">
        <v>45</v>
      </c>
      <c r="B29" s="6">
        <f>SUM('Fidelity Mutual'!B29,'Monarch Life'!B29,'Bankers Commercial'!B29,Reliance!B29)</f>
        <v>8911.203991781866</v>
      </c>
      <c r="C29" s="6">
        <f>SUM('Fidelity Mutual'!C29,'Monarch Life'!C29,'Bankers Commercial'!C29,Reliance!C29)</f>
        <v>1859.5311633764966</v>
      </c>
      <c r="D29" s="6">
        <f>SUM('Fidelity Mutual'!D29,'Monarch Life'!D29,'Bankers Commercial'!D29,Reliance!D29)</f>
        <v>6518.401452214671</v>
      </c>
      <c r="E29" s="6">
        <f>SUM('Fidelity Mutual'!E29,'Monarch Life'!E29,'Bankers Commercial'!E29,Reliance!E29)</f>
        <v>0</v>
      </c>
      <c r="F29" s="6">
        <f t="shared" si="0"/>
        <v>17289.13660737303</v>
      </c>
    </row>
    <row r="30" spans="1:6" ht="12.75">
      <c r="A30" s="36" t="s">
        <v>46</v>
      </c>
      <c r="B30" s="6">
        <f>SUM('Fidelity Mutual'!B30,'Monarch Life'!B30,'Bankers Commercial'!B30,Reliance!B30)</f>
        <v>2009.9498935734093</v>
      </c>
      <c r="C30" s="6">
        <f>SUM('Fidelity Mutual'!C30,'Monarch Life'!C30,'Bankers Commercial'!C30,Reliance!C30)</f>
        <v>502.7022655531273</v>
      </c>
      <c r="D30" s="6">
        <f>SUM('Fidelity Mutual'!D30,'Monarch Life'!D30,'Bankers Commercial'!D30,Reliance!D30)</f>
        <v>573.6334130054336</v>
      </c>
      <c r="E30" s="6">
        <f>SUM('Fidelity Mutual'!E30,'Monarch Life'!E30,'Bankers Commercial'!E30,Reliance!E30)</f>
        <v>0</v>
      </c>
      <c r="F30" s="6">
        <f t="shared" si="0"/>
        <v>3086.28557213197</v>
      </c>
    </row>
    <row r="31" spans="1:6" ht="12.75">
      <c r="A31" s="36" t="s">
        <v>47</v>
      </c>
      <c r="B31" s="6">
        <f>SUM('Fidelity Mutual'!B31,'Monarch Life'!B31,'Bankers Commercial'!B31,Reliance!B31)</f>
        <v>11106.017499905312</v>
      </c>
      <c r="C31" s="6">
        <f>SUM('Fidelity Mutual'!C31,'Monarch Life'!C31,'Bankers Commercial'!C31,Reliance!C31)</f>
        <v>1037.1004940202333</v>
      </c>
      <c r="D31" s="6">
        <f>SUM('Fidelity Mutual'!D31,'Monarch Life'!D31,'Bankers Commercial'!D31,Reliance!D31)</f>
        <v>53527.89696947936</v>
      </c>
      <c r="E31" s="6">
        <f>SUM('Fidelity Mutual'!E31,'Monarch Life'!E31,'Bankers Commercial'!E31,Reliance!E31)</f>
        <v>0</v>
      </c>
      <c r="F31" s="6">
        <f t="shared" si="0"/>
        <v>65671.01496340492</v>
      </c>
    </row>
    <row r="32" spans="1:6" ht="12.75">
      <c r="A32" s="36" t="s">
        <v>48</v>
      </c>
      <c r="B32" s="6">
        <f>SUM('Fidelity Mutual'!B32,'Monarch Life'!B32,'Bankers Commercial'!B32,Reliance!B32)</f>
        <v>1101.308044923919</v>
      </c>
      <c r="C32" s="6">
        <f>SUM('Fidelity Mutual'!C32,'Monarch Life'!C32,'Bankers Commercial'!C32,Reliance!C32)</f>
        <v>236.08180937528783</v>
      </c>
      <c r="D32" s="6">
        <f>SUM('Fidelity Mutual'!D32,'Monarch Life'!D32,'Bankers Commercial'!D32,Reliance!D32)</f>
        <v>1129.6542288892986</v>
      </c>
      <c r="E32" s="6">
        <f>SUM('Fidelity Mutual'!E32,'Monarch Life'!E32,'Bankers Commercial'!E32,Reliance!E32)</f>
        <v>0</v>
      </c>
      <c r="F32" s="6">
        <f t="shared" si="0"/>
        <v>2467.0440831885053</v>
      </c>
    </row>
    <row r="33" spans="1:6" ht="12.75">
      <c r="A33" s="36" t="s">
        <v>49</v>
      </c>
      <c r="B33" s="6">
        <f>SUM('Fidelity Mutual'!B33,'Monarch Life'!B33,'Bankers Commercial'!B33,Reliance!B33)</f>
        <v>3324.0947161250106</v>
      </c>
      <c r="C33" s="6">
        <f>SUM('Fidelity Mutual'!C33,'Monarch Life'!C33,'Bankers Commercial'!C33,Reliance!C33)</f>
        <v>573.9592764487709</v>
      </c>
      <c r="D33" s="6">
        <f>SUM('Fidelity Mutual'!D33,'Monarch Life'!D33,'Bankers Commercial'!D33,Reliance!D33)</f>
        <v>20822.820739892828</v>
      </c>
      <c r="E33" s="6">
        <f>SUM('Fidelity Mutual'!E33,'Monarch Life'!E33,'Bankers Commercial'!E33,Reliance!E33)</f>
        <v>0</v>
      </c>
      <c r="F33" s="6">
        <f t="shared" si="0"/>
        <v>24720.87473246661</v>
      </c>
    </row>
    <row r="34" spans="1:6" ht="12.75">
      <c r="A34" s="36" t="s">
        <v>50</v>
      </c>
      <c r="B34" s="6">
        <f>SUM('Fidelity Mutual'!B34,'Monarch Life'!B34,'Bankers Commercial'!B34,Reliance!B34)</f>
        <v>3471.8707663948426</v>
      </c>
      <c r="C34" s="6">
        <f>SUM('Fidelity Mutual'!C34,'Monarch Life'!C34,'Bankers Commercial'!C34,Reliance!C34)</f>
        <v>449.54231123654375</v>
      </c>
      <c r="D34" s="6">
        <f>SUM('Fidelity Mutual'!D34,'Monarch Life'!D34,'Bankers Commercial'!D34,Reliance!D34)</f>
        <v>930.2374556073132</v>
      </c>
      <c r="E34" s="6">
        <f>SUM('Fidelity Mutual'!E34,'Monarch Life'!E34,'Bankers Commercial'!E34,Reliance!E34)</f>
        <v>0</v>
      </c>
      <c r="F34" s="6">
        <f t="shared" si="0"/>
        <v>4851.6505332387</v>
      </c>
    </row>
    <row r="35" spans="1:6" ht="12.75">
      <c r="A35" s="36" t="s">
        <v>51</v>
      </c>
      <c r="B35" s="6">
        <f>SUM('Fidelity Mutual'!B35,'Monarch Life'!B35,'Bankers Commercial'!B35,Reliance!B35)</f>
        <v>10905.954538616485</v>
      </c>
      <c r="C35" s="6">
        <f>SUM('Fidelity Mutual'!C35,'Monarch Life'!C35,'Bankers Commercial'!C35,Reliance!C35)</f>
        <v>675.5608284959243</v>
      </c>
      <c r="D35" s="6">
        <f>SUM('Fidelity Mutual'!D35,'Monarch Life'!D35,'Bankers Commercial'!D35,Reliance!D35)</f>
        <v>7666.668047669786</v>
      </c>
      <c r="E35" s="6">
        <f>SUM('Fidelity Mutual'!E35,'Monarch Life'!E35,'Bankers Commercial'!E35,Reliance!E35)</f>
        <v>0</v>
      </c>
      <c r="F35" s="6">
        <f t="shared" si="0"/>
        <v>19248.183414782194</v>
      </c>
    </row>
    <row r="36" spans="1:6" ht="12.75">
      <c r="A36" s="36" t="s">
        <v>52</v>
      </c>
      <c r="B36" s="6">
        <f>SUM('Fidelity Mutual'!B36,'Monarch Life'!B36,'Bankers Commercial'!B36,Reliance!B36)</f>
        <v>82252.12787720468</v>
      </c>
      <c r="C36" s="6">
        <f>SUM('Fidelity Mutual'!C36,'Monarch Life'!C36,'Bankers Commercial'!C36,Reliance!C36)</f>
        <v>9655.983822100043</v>
      </c>
      <c r="D36" s="6">
        <f>SUM('Fidelity Mutual'!D36,'Monarch Life'!D36,'Bankers Commercial'!D36,Reliance!D36)</f>
        <v>23914.523299163935</v>
      </c>
      <c r="E36" s="6">
        <f>SUM('Fidelity Mutual'!E36,'Monarch Life'!E36,'Bankers Commercial'!E36,Reliance!E36)</f>
        <v>2629.6533199221703</v>
      </c>
      <c r="F36" s="6">
        <f t="shared" si="0"/>
        <v>118452.28831839083</v>
      </c>
    </row>
    <row r="37" spans="1:6" ht="12.75">
      <c r="A37" s="36" t="s">
        <v>53</v>
      </c>
      <c r="B37" s="6">
        <f>SUM('Fidelity Mutual'!B37,'Monarch Life'!B37,'Bankers Commercial'!B37,Reliance!B37)</f>
        <v>7341.234881989134</v>
      </c>
      <c r="C37" s="6">
        <f>SUM('Fidelity Mutual'!C37,'Monarch Life'!C37,'Bankers Commercial'!C37,Reliance!C37)</f>
        <v>349.5909027969554</v>
      </c>
      <c r="D37" s="6">
        <f>SUM('Fidelity Mutual'!D37,'Monarch Life'!D37,'Bankers Commercial'!D37,Reliance!D37)</f>
        <v>44731.113386943616</v>
      </c>
      <c r="E37" s="6">
        <f>SUM('Fidelity Mutual'!E37,'Monarch Life'!E37,'Bankers Commercial'!E37,Reliance!E37)</f>
        <v>0</v>
      </c>
      <c r="F37" s="6">
        <f t="shared" si="0"/>
        <v>52421.939171729704</v>
      </c>
    </row>
    <row r="38" spans="1:6" ht="12.75">
      <c r="A38" s="36" t="s">
        <v>54</v>
      </c>
      <c r="B38" s="6">
        <f>SUM('Fidelity Mutual'!B38,'Monarch Life'!B38,'Bankers Commercial'!B38,Reliance!B38)</f>
        <v>92394.10311712828</v>
      </c>
      <c r="C38" s="6">
        <f>SUM('Fidelity Mutual'!C38,'Monarch Life'!C38,'Bankers Commercial'!C38,Reliance!C38)</f>
        <v>24129.276750476383</v>
      </c>
      <c r="D38" s="6">
        <f>SUM('Fidelity Mutual'!D38,'Monarch Life'!D38,'Bankers Commercial'!D38,Reliance!D38)</f>
        <v>39100.801840087064</v>
      </c>
      <c r="E38" s="6">
        <f>SUM('Fidelity Mutual'!E38,'Monarch Life'!E38,'Bankers Commercial'!E38,Reliance!E38)</f>
        <v>2617.525787316841</v>
      </c>
      <c r="F38" s="6">
        <f t="shared" si="0"/>
        <v>158241.7074950086</v>
      </c>
    </row>
    <row r="39" spans="1:6" ht="12.75">
      <c r="A39" s="36" t="s">
        <v>55</v>
      </c>
      <c r="B39" s="6">
        <f>SUM('Fidelity Mutual'!B39,'Monarch Life'!B39,'Bankers Commercial'!B39,Reliance!B39)</f>
        <v>31003.996217405213</v>
      </c>
      <c r="C39" s="6">
        <f>SUM('Fidelity Mutual'!C39,'Monarch Life'!C39,'Bankers Commercial'!C39,Reliance!C39)</f>
        <v>25823.614115828193</v>
      </c>
      <c r="D39" s="6">
        <f>SUM('Fidelity Mutual'!D39,'Monarch Life'!D39,'Bankers Commercial'!D39,Reliance!D39)</f>
        <v>6125.827686038172</v>
      </c>
      <c r="E39" s="6">
        <f>SUM('Fidelity Mutual'!E39,'Monarch Life'!E39,'Bankers Commercial'!E39,Reliance!E39)</f>
        <v>3357.3052762419093</v>
      </c>
      <c r="F39" s="6">
        <f t="shared" si="0"/>
        <v>66310.74329551349</v>
      </c>
    </row>
    <row r="40" spans="1:6" ht="12.75">
      <c r="A40" s="36" t="s">
        <v>56</v>
      </c>
      <c r="B40" s="6">
        <f>SUM('Fidelity Mutual'!B40,'Monarch Life'!B40,'Bankers Commercial'!B40,Reliance!B40)</f>
        <v>251.98126497482116</v>
      </c>
      <c r="C40" s="6">
        <f>SUM('Fidelity Mutual'!C40,'Monarch Life'!C40,'Bankers Commercial'!C40,Reliance!C40)</f>
        <v>584.2882888038608</v>
      </c>
      <c r="D40" s="6">
        <f>SUM('Fidelity Mutual'!D40,'Monarch Life'!D40,'Bankers Commercial'!D40,Reliance!D40)</f>
        <v>6919.821988221651</v>
      </c>
      <c r="E40" s="6">
        <f>SUM('Fidelity Mutual'!E40,'Monarch Life'!E40,'Bankers Commercial'!E40,Reliance!E40)</f>
        <v>0</v>
      </c>
      <c r="F40" s="6">
        <f t="shared" si="0"/>
        <v>7756.091542000333</v>
      </c>
    </row>
    <row r="41" spans="1:6" ht="12.75">
      <c r="A41" s="36" t="s">
        <v>57</v>
      </c>
      <c r="B41" s="6">
        <f>SUM('Fidelity Mutual'!B41,'Monarch Life'!B41,'Bankers Commercial'!B41,Reliance!B41)</f>
        <v>46102.42154746706</v>
      </c>
      <c r="C41" s="6">
        <f>SUM('Fidelity Mutual'!C41,'Monarch Life'!C41,'Bankers Commercial'!C41,Reliance!C41)</f>
        <v>2251.9969539575504</v>
      </c>
      <c r="D41" s="6">
        <f>SUM('Fidelity Mutual'!D41,'Monarch Life'!D41,'Bankers Commercial'!D41,Reliance!D41)</f>
        <v>7307.410687474368</v>
      </c>
      <c r="E41" s="6">
        <f>SUM('Fidelity Mutual'!E41,'Monarch Life'!E41,'Bankers Commercial'!E41,Reliance!E41)</f>
        <v>3688.791167454235</v>
      </c>
      <c r="F41" s="6">
        <f t="shared" si="0"/>
        <v>59350.6203563532</v>
      </c>
    </row>
    <row r="42" spans="1:6" ht="12.75">
      <c r="A42" s="36" t="s">
        <v>58</v>
      </c>
      <c r="B42" s="6">
        <f>SUM('Fidelity Mutual'!B42,'Monarch Life'!B42,'Bankers Commercial'!B42,Reliance!B42)</f>
        <v>7931.665795647294</v>
      </c>
      <c r="C42" s="6">
        <f>SUM('Fidelity Mutual'!C42,'Monarch Life'!C42,'Bankers Commercial'!C42,Reliance!C42)</f>
        <v>741.5475200151267</v>
      </c>
      <c r="D42" s="6">
        <f>SUM('Fidelity Mutual'!D42,'Monarch Life'!D42,'Bankers Commercial'!D42,Reliance!D42)</f>
        <v>463997.34504661907</v>
      </c>
      <c r="E42" s="6">
        <f>SUM('Fidelity Mutual'!E42,'Monarch Life'!E42,'Bankers Commercial'!E42,Reliance!E42)</f>
        <v>0</v>
      </c>
      <c r="F42" s="6">
        <f t="shared" si="0"/>
        <v>472670.5583622815</v>
      </c>
    </row>
    <row r="43" spans="1:6" ht="12.75">
      <c r="A43" s="36" t="s">
        <v>59</v>
      </c>
      <c r="B43" s="6">
        <f>SUM('Fidelity Mutual'!B43,'Monarch Life'!B43,'Bankers Commercial'!B43,Reliance!B43)</f>
        <v>5632.035593751317</v>
      </c>
      <c r="C43" s="6">
        <f>SUM('Fidelity Mutual'!C43,'Monarch Life'!C43,'Bankers Commercial'!C43,Reliance!C43)</f>
        <v>847.3039072101881</v>
      </c>
      <c r="D43" s="6">
        <f>SUM('Fidelity Mutual'!D43,'Monarch Life'!D43,'Bankers Commercial'!D43,Reliance!D43)</f>
        <v>2045.6882604413768</v>
      </c>
      <c r="E43" s="6">
        <f>SUM('Fidelity Mutual'!E43,'Monarch Life'!E43,'Bankers Commercial'!E43,Reliance!E43)</f>
        <v>0</v>
      </c>
      <c r="F43" s="6">
        <f t="shared" si="0"/>
        <v>8525.027761402882</v>
      </c>
    </row>
    <row r="44" spans="1:6" ht="12.75">
      <c r="A44" s="36" t="s">
        <v>60</v>
      </c>
      <c r="B44" s="6">
        <f>SUM('Fidelity Mutual'!B44,'Monarch Life'!B44,'Bankers Commercial'!B44,Reliance!B44)</f>
        <v>225983.3397658548</v>
      </c>
      <c r="C44" s="6">
        <f>SUM('Fidelity Mutual'!C44,'Monarch Life'!C44,'Bankers Commercial'!C44,Reliance!C44)</f>
        <v>25175.04222313665</v>
      </c>
      <c r="D44" s="6">
        <f>SUM('Fidelity Mutual'!D44,'Monarch Life'!D44,'Bankers Commercial'!D44,Reliance!D44)</f>
        <v>12239.265216692853</v>
      </c>
      <c r="E44" s="6">
        <f>SUM('Fidelity Mutual'!E44,'Monarch Life'!E44,'Bankers Commercial'!E44,Reliance!E44)</f>
        <v>13400.92352888854</v>
      </c>
      <c r="F44" s="6">
        <f t="shared" si="0"/>
        <v>276798.57073457283</v>
      </c>
    </row>
    <row r="45" spans="1:6" ht="12.75">
      <c r="A45" s="36" t="s">
        <v>61</v>
      </c>
      <c r="B45" s="6">
        <f>SUM('Fidelity Mutual'!B45,'Monarch Life'!B45,'Bankers Commercial'!B45,Reliance!B45)</f>
        <v>0</v>
      </c>
      <c r="C45" s="6">
        <f>SUM('Fidelity Mutual'!C45,'Monarch Life'!C45,'Bankers Commercial'!C45,Reliance!C45)</f>
        <v>0</v>
      </c>
      <c r="D45" s="6">
        <f>SUM('Fidelity Mutual'!D45,'Monarch Life'!D45,'Bankers Commercial'!D45,Reliance!D45)</f>
        <v>0</v>
      </c>
      <c r="E45" s="6">
        <f>SUM('Fidelity Mutual'!E45,'Monarch Life'!E45,'Bankers Commercial'!E45,Reliance!E45)</f>
        <v>0</v>
      </c>
      <c r="F45" s="6">
        <f t="shared" si="0"/>
        <v>0</v>
      </c>
    </row>
    <row r="46" spans="1:6" ht="12.75">
      <c r="A46" s="36" t="s">
        <v>62</v>
      </c>
      <c r="B46" s="6">
        <f>SUM('Fidelity Mutual'!B46,'Monarch Life'!B46,'Bankers Commercial'!B46,Reliance!B46)</f>
        <v>10171.46189656781</v>
      </c>
      <c r="C46" s="6">
        <f>SUM('Fidelity Mutual'!C46,'Monarch Life'!C46,'Bankers Commercial'!C46,Reliance!C46)</f>
        <v>672.8989996911782</v>
      </c>
      <c r="D46" s="6">
        <f>SUM('Fidelity Mutual'!D46,'Monarch Life'!D46,'Bankers Commercial'!D46,Reliance!D46)</f>
        <v>1385.0700358460056</v>
      </c>
      <c r="E46" s="6">
        <f>SUM('Fidelity Mutual'!E46,'Monarch Life'!E46,'Bankers Commercial'!E46,Reliance!E46)</f>
        <v>0</v>
      </c>
      <c r="F46" s="6">
        <f t="shared" si="0"/>
        <v>12229.430932104993</v>
      </c>
    </row>
    <row r="47" spans="1:6" ht="12.75">
      <c r="A47" s="36" t="s">
        <v>63</v>
      </c>
      <c r="B47" s="6">
        <f>SUM('Fidelity Mutual'!B47,'Monarch Life'!B47,'Bankers Commercial'!B47,Reliance!B47)</f>
        <v>15499.738756525445</v>
      </c>
      <c r="C47" s="6">
        <f>SUM('Fidelity Mutual'!C47,'Monarch Life'!C47,'Bankers Commercial'!C47,Reliance!C47)</f>
        <v>1212.0549469250525</v>
      </c>
      <c r="D47" s="6">
        <f>SUM('Fidelity Mutual'!D47,'Monarch Life'!D47,'Bankers Commercial'!D47,Reliance!D47)</f>
        <v>8851.627098402007</v>
      </c>
      <c r="E47" s="6">
        <f>SUM('Fidelity Mutual'!E47,'Monarch Life'!E47,'Bankers Commercial'!E47,Reliance!E47)</f>
        <v>0</v>
      </c>
      <c r="F47" s="6">
        <f t="shared" si="0"/>
        <v>25563.420801852502</v>
      </c>
    </row>
    <row r="48" spans="1:6" ht="12.75">
      <c r="A48" s="36" t="s">
        <v>64</v>
      </c>
      <c r="B48" s="6">
        <f>SUM('Fidelity Mutual'!B48,'Monarch Life'!B48,'Bankers Commercial'!B48,Reliance!B48)</f>
        <v>1006.9064020331753</v>
      </c>
      <c r="C48" s="6">
        <f>SUM('Fidelity Mutual'!C48,'Monarch Life'!C48,'Bankers Commercial'!C48,Reliance!C48)</f>
        <v>355.7573396185509</v>
      </c>
      <c r="D48" s="6">
        <f>SUM('Fidelity Mutual'!D48,'Monarch Life'!D48,'Bankers Commercial'!D48,Reliance!D48)</f>
        <v>7955.75264297384</v>
      </c>
      <c r="E48" s="6">
        <f>SUM('Fidelity Mutual'!E48,'Monarch Life'!E48,'Bankers Commercial'!E48,Reliance!E48)</f>
        <v>0</v>
      </c>
      <c r="F48" s="6">
        <f t="shared" si="0"/>
        <v>9318.416384625565</v>
      </c>
    </row>
    <row r="49" spans="1:6" ht="12.75">
      <c r="A49" s="36" t="s">
        <v>65</v>
      </c>
      <c r="B49" s="6">
        <f>SUM('Fidelity Mutual'!B49,'Monarch Life'!B49,'Bankers Commercial'!B49,Reliance!B49)</f>
        <v>56762.86093969687</v>
      </c>
      <c r="C49" s="6">
        <f>SUM('Fidelity Mutual'!C49,'Monarch Life'!C49,'Bankers Commercial'!C49,Reliance!C49)</f>
        <v>11589.400695301236</v>
      </c>
      <c r="D49" s="6">
        <f>SUM('Fidelity Mutual'!D49,'Monarch Life'!D49,'Bankers Commercial'!D49,Reliance!D49)</f>
        <v>12783.77487176181</v>
      </c>
      <c r="E49" s="6">
        <f>SUM('Fidelity Mutual'!E49,'Monarch Life'!E49,'Bankers Commercial'!E49,Reliance!E49)</f>
        <v>0</v>
      </c>
      <c r="F49" s="6">
        <f t="shared" si="0"/>
        <v>81136.03650675992</v>
      </c>
    </row>
    <row r="50" spans="1:6" ht="12.75">
      <c r="A50" s="36" t="s">
        <v>66</v>
      </c>
      <c r="B50" s="6">
        <f>SUM('Fidelity Mutual'!B50,'Monarch Life'!B50,'Bankers Commercial'!B50,Reliance!B50)</f>
        <v>263178.5535621191</v>
      </c>
      <c r="C50" s="6">
        <f>SUM('Fidelity Mutual'!C50,'Monarch Life'!C50,'Bankers Commercial'!C50,Reliance!C50)</f>
        <v>2619.67271675197</v>
      </c>
      <c r="D50" s="6">
        <f>SUM('Fidelity Mutual'!D50,'Monarch Life'!D50,'Bankers Commercial'!D50,Reliance!D50)</f>
        <v>9754760.285156095</v>
      </c>
      <c r="E50" s="6">
        <f>SUM('Fidelity Mutual'!E50,'Monarch Life'!E50,'Bankers Commercial'!E50,Reliance!E50)</f>
        <v>0</v>
      </c>
      <c r="F50" s="6">
        <f t="shared" si="0"/>
        <v>10020558.511434967</v>
      </c>
    </row>
    <row r="51" spans="1:6" ht="12.75">
      <c r="A51" s="36" t="s">
        <v>67</v>
      </c>
      <c r="B51" s="6">
        <f>SUM('Fidelity Mutual'!B51,'Monarch Life'!B51,'Bankers Commercial'!B51,Reliance!B51)</f>
        <v>2137.527589380973</v>
      </c>
      <c r="C51" s="6">
        <f>SUM('Fidelity Mutual'!C51,'Monarch Life'!C51,'Bankers Commercial'!C51,Reliance!C51)</f>
        <v>508.693524264938</v>
      </c>
      <c r="D51" s="6">
        <f>SUM('Fidelity Mutual'!D51,'Monarch Life'!D51,'Bankers Commercial'!D51,Reliance!D51)</f>
        <v>21315.037734791797</v>
      </c>
      <c r="E51" s="6">
        <f>SUM('Fidelity Mutual'!E51,'Monarch Life'!E51,'Bankers Commercial'!E51,Reliance!E51)</f>
        <v>0</v>
      </c>
      <c r="F51" s="6">
        <f t="shared" si="0"/>
        <v>23961.25884843771</v>
      </c>
    </row>
    <row r="52" spans="1:6" ht="12.75">
      <c r="A52" s="36" t="s">
        <v>68</v>
      </c>
      <c r="B52" s="6">
        <f>SUM('Fidelity Mutual'!B52,'Monarch Life'!B52,'Bankers Commercial'!B52,Reliance!B52)</f>
        <v>1978.863778068</v>
      </c>
      <c r="C52" s="6">
        <f>SUM('Fidelity Mutual'!C52,'Monarch Life'!C52,'Bankers Commercial'!C52,Reliance!C52)</f>
        <v>106.30529735617293</v>
      </c>
      <c r="D52" s="6">
        <f>SUM('Fidelity Mutual'!D52,'Monarch Life'!D52,'Bankers Commercial'!D52,Reliance!D52)</f>
        <v>575.3279740966432</v>
      </c>
      <c r="E52" s="6">
        <f>SUM('Fidelity Mutual'!E52,'Monarch Life'!E52,'Bankers Commercial'!E52,Reliance!E52)</f>
        <v>0</v>
      </c>
      <c r="F52" s="6">
        <f t="shared" si="0"/>
        <v>2660.4970495208163</v>
      </c>
    </row>
    <row r="53" spans="1:6" ht="12.75">
      <c r="A53" s="36" t="s">
        <v>69</v>
      </c>
      <c r="B53" s="6">
        <f>SUM('Fidelity Mutual'!B53,'Monarch Life'!B53,'Bankers Commercial'!B53,Reliance!B53)</f>
        <v>27546.707617673823</v>
      </c>
      <c r="C53" s="6">
        <f>SUM('Fidelity Mutual'!C53,'Monarch Life'!C53,'Bankers Commercial'!C53,Reliance!C53)</f>
        <v>2564.358090590165</v>
      </c>
      <c r="D53" s="6">
        <f>SUM('Fidelity Mutual'!D53,'Monarch Life'!D53,'Bankers Commercial'!D53,Reliance!D53)</f>
        <v>3350.1216089005984</v>
      </c>
      <c r="E53" s="6">
        <f>SUM('Fidelity Mutual'!E53,'Monarch Life'!E53,'Bankers Commercial'!E53,Reliance!E53)</f>
        <v>0</v>
      </c>
      <c r="F53" s="6">
        <f t="shared" si="0"/>
        <v>33461.187317164586</v>
      </c>
    </row>
    <row r="54" spans="1:6" ht="12.75">
      <c r="A54" s="36" t="s">
        <v>70</v>
      </c>
      <c r="B54" s="6">
        <f>SUM('Fidelity Mutual'!B54,'Monarch Life'!B54,'Bankers Commercial'!B54,Reliance!B54)</f>
        <v>18067.114378878578</v>
      </c>
      <c r="C54" s="6">
        <f>SUM('Fidelity Mutual'!C54,'Monarch Life'!C54,'Bankers Commercial'!C54,Reliance!C54)</f>
        <v>4619.732725133675</v>
      </c>
      <c r="D54" s="6">
        <f>SUM('Fidelity Mutual'!D54,'Monarch Life'!D54,'Bankers Commercial'!D54,Reliance!D54)</f>
        <v>14135.668332489571</v>
      </c>
      <c r="E54" s="6">
        <f>SUM('Fidelity Mutual'!E54,'Monarch Life'!E54,'Bankers Commercial'!E54,Reliance!E54)</f>
        <v>0</v>
      </c>
      <c r="F54" s="6">
        <f t="shared" si="0"/>
        <v>36822.515436501824</v>
      </c>
    </row>
    <row r="55" spans="1:6" ht="12.75">
      <c r="A55" s="36" t="s">
        <v>71</v>
      </c>
      <c r="B55" s="6">
        <f>SUM('Fidelity Mutual'!B55,'Monarch Life'!B55,'Bankers Commercial'!B55,Reliance!B55)</f>
        <v>3874.080281985389</v>
      </c>
      <c r="C55" s="6">
        <f>SUM('Fidelity Mutual'!C55,'Monarch Life'!C55,'Bankers Commercial'!C55,Reliance!C55)</f>
        <v>321.49574438719173</v>
      </c>
      <c r="D55" s="6">
        <f>SUM('Fidelity Mutual'!D55,'Monarch Life'!D55,'Bankers Commercial'!D55,Reliance!D55)</f>
        <v>757.8924876686793</v>
      </c>
      <c r="E55" s="6">
        <f>SUM('Fidelity Mutual'!E55,'Monarch Life'!E55,'Bankers Commercial'!E55,Reliance!E55)</f>
        <v>0</v>
      </c>
      <c r="F55" s="6">
        <f t="shared" si="0"/>
        <v>4953.46851404126</v>
      </c>
    </row>
    <row r="56" spans="1:6" ht="12.75">
      <c r="A56" s="36" t="s">
        <v>72</v>
      </c>
      <c r="B56" s="6">
        <f>SUM('Fidelity Mutual'!B56,'Monarch Life'!B56,'Bankers Commercial'!B56,Reliance!B56)</f>
        <v>9658.262157367015</v>
      </c>
      <c r="C56" s="6">
        <f>SUM('Fidelity Mutual'!C56,'Monarch Life'!C56,'Bankers Commercial'!C56,Reliance!C56)</f>
        <v>3032.790859687457</v>
      </c>
      <c r="D56" s="6">
        <f>SUM('Fidelity Mutual'!D56,'Monarch Life'!D56,'Bankers Commercial'!D56,Reliance!D56)</f>
        <v>5480.924399733623</v>
      </c>
      <c r="E56" s="6">
        <f>SUM('Fidelity Mutual'!E56,'Monarch Life'!E56,'Bankers Commercial'!E56,Reliance!E56)</f>
        <v>0</v>
      </c>
      <c r="F56" s="6">
        <f t="shared" si="0"/>
        <v>18171.977416788097</v>
      </c>
    </row>
    <row r="57" spans="1:6" ht="12.75">
      <c r="A57" s="36" t="s">
        <v>73</v>
      </c>
      <c r="B57" s="6">
        <f>SUM('Fidelity Mutual'!B57,'Monarch Life'!B57,'Bankers Commercial'!B57,Reliance!B57)</f>
        <v>0</v>
      </c>
      <c r="C57" s="6">
        <f>SUM('Fidelity Mutual'!C57,'Monarch Life'!C57,'Bankers Commercial'!C57,Reliance!C57)</f>
        <v>0</v>
      </c>
      <c r="D57" s="6">
        <f>SUM('Fidelity Mutual'!D57,'Monarch Life'!D57,'Bankers Commercial'!D57,Reliance!D57)</f>
        <v>1.9806295331783699</v>
      </c>
      <c r="E57" s="6">
        <f>SUM('Fidelity Mutual'!E57,'Monarch Life'!E57,'Bankers Commercial'!E57,Reliance!E57)</f>
        <v>0</v>
      </c>
      <c r="F57" s="6">
        <f t="shared" si="0"/>
        <v>1.9806295331783699</v>
      </c>
    </row>
    <row r="58" spans="1:6" ht="12.75">
      <c r="A58" s="36" t="s">
        <v>74</v>
      </c>
      <c r="B58" s="6">
        <f>SUM('Fidelity Mutual'!B58,'Monarch Life'!B58,'Bankers Commercial'!B58,Reliance!B58)</f>
        <v>0</v>
      </c>
      <c r="C58" s="6">
        <f>SUM('Fidelity Mutual'!C58,'Monarch Life'!C58,'Bankers Commercial'!C58,Reliance!C58)</f>
        <v>0</v>
      </c>
      <c r="D58" s="6">
        <f>SUM('Fidelity Mutual'!D58,'Monarch Life'!D58,'Bankers Commercial'!D58,Reliance!D58)</f>
        <v>0</v>
      </c>
      <c r="E58" s="6">
        <f>SUM('Fidelity Mutual'!E58,'Monarch Life'!E58,'Bankers Commercial'!E58,Reliance!E58)</f>
        <v>0</v>
      </c>
      <c r="F58" s="6">
        <f t="shared" si="0"/>
        <v>0</v>
      </c>
    </row>
    <row r="59" spans="1:6" ht="12.75">
      <c r="A59" s="36" t="s">
        <v>0</v>
      </c>
      <c r="B59" s="6"/>
      <c r="C59" s="6"/>
      <c r="D59" s="6"/>
      <c r="E59" s="6"/>
      <c r="F59" s="6"/>
    </row>
    <row r="60" spans="1:6" ht="12.75">
      <c r="A60" s="36" t="s">
        <v>6</v>
      </c>
      <c r="B60" s="6">
        <f>SUM(B6:B58)</f>
        <v>1588174.0716822373</v>
      </c>
      <c r="C60" s="6">
        <f>SUM(C6:C58)</f>
        <v>205527.56656744407</v>
      </c>
      <c r="D60" s="6">
        <f>SUM(D6:D58)</f>
        <v>14618346.006497221</v>
      </c>
      <c r="E60" s="6">
        <f>SUM(E6:E58)</f>
        <v>27990.345253099316</v>
      </c>
      <c r="F60" s="6">
        <f>SUM(F6:F58)</f>
        <v>16440037.990000002</v>
      </c>
    </row>
    <row r="62" spans="1:6" ht="12.75">
      <c r="A62" s="126" t="s">
        <v>245</v>
      </c>
      <c r="B62" s="126"/>
      <c r="C62" s="126"/>
      <c r="D62" s="126"/>
      <c r="E62" s="126"/>
      <c r="F62" s="126"/>
    </row>
    <row r="64" spans="1:6" ht="12.75">
      <c r="A64" s="7" t="s">
        <v>272</v>
      </c>
      <c r="B64" s="126" t="s">
        <v>147</v>
      </c>
      <c r="C64" s="126"/>
      <c r="D64" s="126"/>
      <c r="E64" s="126"/>
      <c r="F64" s="126"/>
    </row>
    <row r="65" spans="1:6" ht="12.75">
      <c r="A65" s="7" t="s">
        <v>297</v>
      </c>
      <c r="B65" s="126" t="s">
        <v>298</v>
      </c>
      <c r="C65" s="126"/>
      <c r="D65" s="126"/>
      <c r="E65" s="126"/>
      <c r="F65" s="126"/>
    </row>
    <row r="67" spans="1:6" ht="12.75">
      <c r="A67" s="7" t="s">
        <v>6</v>
      </c>
      <c r="B67" s="7">
        <f>SUM(B60:B66)</f>
        <v>1588174.0716822373</v>
      </c>
      <c r="C67" s="7">
        <f>SUM(C60:C66)</f>
        <v>205527.56656744407</v>
      </c>
      <c r="D67" s="7">
        <f>SUM(D60:D66)</f>
        <v>14618346.006497221</v>
      </c>
      <c r="E67" s="7">
        <f>SUM(E60:E66)</f>
        <v>27990.345253099316</v>
      </c>
      <c r="F67" s="7">
        <f>SUM(F60:F66)</f>
        <v>16440037.990000002</v>
      </c>
    </row>
    <row r="71" spans="1:6" ht="12.75">
      <c r="A71" s="7" t="s">
        <v>139</v>
      </c>
      <c r="B71" s="7">
        <f>+summary!G19</f>
        <v>1588174.0716822369</v>
      </c>
      <c r="C71" s="7">
        <f>+summary!H19</f>
        <v>205527.56656744407</v>
      </c>
      <c r="D71" s="7">
        <f>+summary!I19</f>
        <v>14618346.00649722</v>
      </c>
      <c r="E71" s="7">
        <f>+summary!J19</f>
        <v>27990.345253099316</v>
      </c>
      <c r="F71" s="7">
        <f>+summary!K19</f>
        <v>16440037.99</v>
      </c>
    </row>
    <row r="72" spans="2:6" ht="12.75">
      <c r="B72" s="7">
        <f>+B67-B71</f>
        <v>0</v>
      </c>
      <c r="C72" s="7">
        <f>+C67-C71</f>
        <v>0</v>
      </c>
      <c r="D72" s="7">
        <f>+D67-D71</f>
        <v>0</v>
      </c>
      <c r="E72" s="7">
        <f>+E67-E71</f>
        <v>0</v>
      </c>
      <c r="F72" s="7">
        <f>+F67-F71</f>
        <v>0</v>
      </c>
    </row>
  </sheetData>
  <mergeCells count="4">
    <mergeCell ref="A1:F1"/>
    <mergeCell ref="A62:F62"/>
    <mergeCell ref="B64:F64"/>
    <mergeCell ref="B65:F65"/>
  </mergeCells>
  <printOptions horizontalCentered="1" verticalCentered="1"/>
  <pageMargins left="0" right="0" top="0" bottom="0" header="0.5" footer="0.5"/>
  <pageSetup fitToHeight="1" fitToWidth="1" orientation="portrait" scale="80" r:id="rId1"/>
  <headerFooter alignWithMargins="0">
    <oddHeader>&amp;L&amp;"Geneva,Bold"&amp;D&amp;C&amp;"Geneva,Bold Italic"Open Insolvencies
Summary By State&amp;R&amp;"Geneva,Bold"UNAUDITED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J70"/>
  <sheetViews>
    <sheetView zoomScale="75" zoomScaleNormal="75" workbookViewId="0" topLeftCell="A1">
      <selection activeCell="K77" sqref="K77"/>
    </sheetView>
  </sheetViews>
  <sheetFormatPr defaultColWidth="9.00390625" defaultRowHeight="12.75"/>
  <cols>
    <col min="1" max="1" width="15.625" style="7" bestFit="1" customWidth="1"/>
    <col min="2" max="2" width="12.125" style="7" bestFit="1" customWidth="1"/>
    <col min="3" max="3" width="12.625" style="7" customWidth="1"/>
    <col min="4" max="4" width="13.125" style="7" customWidth="1"/>
    <col min="5" max="5" width="14.50390625" style="7" bestFit="1" customWidth="1"/>
    <col min="6" max="6" width="12.125" style="7" bestFit="1" customWidth="1"/>
    <col min="7" max="7" width="2.625" style="7" customWidth="1"/>
    <col min="8" max="8" width="23.625" style="7" customWidth="1"/>
    <col min="9" max="9" width="14.875" style="6" customWidth="1"/>
    <col min="10" max="16384" width="10.625" style="7" customWidth="1"/>
  </cols>
  <sheetData>
    <row r="1" spans="1:6" ht="12.75">
      <c r="A1" s="125" t="s">
        <v>294</v>
      </c>
      <c r="B1" s="125"/>
      <c r="C1" s="125"/>
      <c r="D1" s="125"/>
      <c r="E1" s="125"/>
      <c r="F1" s="125"/>
    </row>
    <row r="2" ht="12.75">
      <c r="A2" s="4" t="s">
        <v>0</v>
      </c>
    </row>
    <row r="3" spans="2:5" ht="12.75">
      <c r="B3" s="19"/>
      <c r="C3" s="19" t="s">
        <v>1</v>
      </c>
      <c r="E3" s="19" t="s">
        <v>2</v>
      </c>
    </row>
    <row r="4" spans="1:6" ht="12.75">
      <c r="A4" s="7" t="s">
        <v>0</v>
      </c>
      <c r="B4" s="19" t="s">
        <v>3</v>
      </c>
      <c r="C4" s="19" t="s">
        <v>4</v>
      </c>
      <c r="D4" s="19" t="s">
        <v>5</v>
      </c>
      <c r="E4" s="19" t="s">
        <v>4</v>
      </c>
      <c r="F4" s="19" t="s">
        <v>6</v>
      </c>
    </row>
    <row r="5" ht="12.75">
      <c r="A5" s="36"/>
    </row>
    <row r="6" spans="1:10" ht="12.75">
      <c r="A6" s="36" t="s">
        <v>7</v>
      </c>
      <c r="B6" s="6">
        <f>+'American Chambers'!B6+fbl!B6+'Guarantee Security'!B6</f>
        <v>75297.389197542</v>
      </c>
      <c r="C6" s="6">
        <f>+'American Chambers'!C6+fbl!C6+'Guarantee Security'!C6</f>
        <v>948063.32765563</v>
      </c>
      <c r="D6" s="6">
        <f>+'American Chambers'!D6+fbl!D6+'Guarantee Security'!D6</f>
        <v>56422.513799466295</v>
      </c>
      <c r="E6" s="6">
        <f>+'American Chambers'!E6+fbl!E6+'Guarantee Security'!E6</f>
        <v>0</v>
      </c>
      <c r="F6" s="6">
        <f>SUM(B6:E6)</f>
        <v>1079783.2306526382</v>
      </c>
      <c r="H6" s="7" t="s">
        <v>280</v>
      </c>
      <c r="I6" s="6">
        <f>+summary!K23</f>
        <v>52703705.01999997</v>
      </c>
      <c r="J6" s="7" t="s">
        <v>0</v>
      </c>
    </row>
    <row r="7" spans="1:9" ht="12.75">
      <c r="A7" s="36" t="s">
        <v>9</v>
      </c>
      <c r="B7" s="6">
        <f>+'American Chambers'!B7+fbl!B7+'Guarantee Security'!B7</f>
        <v>54816.166739682405</v>
      </c>
      <c r="C7" s="6">
        <f>+'American Chambers'!C7+fbl!C7+'Guarantee Security'!C7</f>
        <v>361481.9667676238</v>
      </c>
      <c r="D7" s="6">
        <f>+'American Chambers'!D7+fbl!D7+'Guarantee Security'!D7</f>
        <v>52830.97111356023</v>
      </c>
      <c r="E7" s="6">
        <f>+'American Chambers'!E7+fbl!E7+'Guarantee Security'!E7</f>
        <v>0</v>
      </c>
      <c r="F7" s="6">
        <f aca="true" t="shared" si="0" ref="F7:F58">SUM(B7:E7)</f>
        <v>469129.1046208665</v>
      </c>
      <c r="H7" s="36" t="s">
        <v>162</v>
      </c>
      <c r="I7" s="8">
        <f>+summary!K24</f>
        <v>14398795.99</v>
      </c>
    </row>
    <row r="8" spans="1:9" ht="12.75">
      <c r="A8" s="36" t="s">
        <v>10</v>
      </c>
      <c r="B8" s="6">
        <f>+'American Chambers'!B8+fbl!B8+'Guarantee Security'!B8</f>
        <v>654184.3260832038</v>
      </c>
      <c r="C8" s="6">
        <f>+'American Chambers'!C8+fbl!C8+'Guarantee Security'!C8</f>
        <v>1932035.2647436184</v>
      </c>
      <c r="D8" s="6">
        <f>+'American Chambers'!D8+fbl!D8+'Guarantee Security'!D8</f>
        <v>97399.18849714489</v>
      </c>
      <c r="E8" s="6">
        <f>+'American Chambers'!E8+fbl!E8+'Guarantee Security'!E8</f>
        <v>0</v>
      </c>
      <c r="F8" s="6">
        <f t="shared" si="0"/>
        <v>2683618.779323967</v>
      </c>
      <c r="H8" s="7" t="s">
        <v>134</v>
      </c>
      <c r="I8" s="8">
        <f>+summary!K25</f>
        <v>180834356.78000003</v>
      </c>
    </row>
    <row r="9" spans="1:6" ht="12.75">
      <c r="A9" s="36" t="s">
        <v>11</v>
      </c>
      <c r="B9" s="6">
        <f>+'American Chambers'!B9+fbl!B9+'Guarantee Security'!B9</f>
        <v>112216.74734602097</v>
      </c>
      <c r="C9" s="6">
        <f>+'American Chambers'!C9+fbl!C9+'Guarantee Security'!C9</f>
        <v>618642.4978790564</v>
      </c>
      <c r="D9" s="6">
        <f>+'American Chambers'!D9+fbl!D9+'Guarantee Security'!D9</f>
        <v>1482055.578986185</v>
      </c>
      <c r="E9" s="6">
        <f>+'American Chambers'!E9+fbl!E9+'Guarantee Security'!E9</f>
        <v>0</v>
      </c>
      <c r="F9" s="6">
        <f t="shared" si="0"/>
        <v>2212914.824211262</v>
      </c>
    </row>
    <row r="10" spans="1:9" ht="12.75">
      <c r="A10" s="36" t="s">
        <v>12</v>
      </c>
      <c r="B10" s="6">
        <f>+'American Chambers'!B10+fbl!B10+'Guarantee Security'!B10</f>
        <v>32227.252484822813</v>
      </c>
      <c r="C10" s="6">
        <f>+'American Chambers'!C10+fbl!C10+'Guarantee Security'!C10</f>
        <v>247001.44970108452</v>
      </c>
      <c r="D10" s="6">
        <f>+'American Chambers'!D10+fbl!D10+'Guarantee Security'!D10</f>
        <v>97208.2373266244</v>
      </c>
      <c r="E10" s="6">
        <f>+'American Chambers'!E10+fbl!E10+'Guarantee Security'!E10</f>
        <v>0</v>
      </c>
      <c r="F10" s="6">
        <f t="shared" si="0"/>
        <v>376436.93951253174</v>
      </c>
      <c r="H10" s="7" t="s">
        <v>6</v>
      </c>
      <c r="I10" s="6">
        <f>SUM(I6:I9)</f>
        <v>247936857.79000002</v>
      </c>
    </row>
    <row r="11" spans="1:9" ht="12.75">
      <c r="A11" s="36" t="s">
        <v>14</v>
      </c>
      <c r="B11" s="6">
        <f>+'American Chambers'!B11+fbl!B11+'Guarantee Security'!B11</f>
        <v>0</v>
      </c>
      <c r="C11" s="6">
        <f>+'American Chambers'!C11+fbl!C11+'Guarantee Security'!C11</f>
        <v>0</v>
      </c>
      <c r="D11" s="6">
        <f>+'American Chambers'!D11+fbl!D11+'Guarantee Security'!D11</f>
        <v>1679175.5070940757</v>
      </c>
      <c r="E11" s="6">
        <f>+'American Chambers'!E11+fbl!E11+'Guarantee Security'!E11</f>
        <v>0</v>
      </c>
      <c r="F11" s="6">
        <f t="shared" si="0"/>
        <v>1679175.5070940757</v>
      </c>
      <c r="H11" s="7" t="s">
        <v>151</v>
      </c>
      <c r="I11" s="6">
        <f>+F65</f>
        <v>247936857.79</v>
      </c>
    </row>
    <row r="12" spans="1:9" ht="12.75">
      <c r="A12" s="36" t="s">
        <v>15</v>
      </c>
      <c r="B12" s="6">
        <f>+'American Chambers'!B12+fbl!B12+'Guarantee Security'!B12</f>
        <v>8867.045089076277</v>
      </c>
      <c r="C12" s="6">
        <f>+'American Chambers'!C12+fbl!C12+'Guarantee Security'!C12</f>
        <v>162531.64797701436</v>
      </c>
      <c r="D12" s="6">
        <f>+'American Chambers'!D12+fbl!D12+'Guarantee Security'!D12</f>
        <v>664.5435331005693</v>
      </c>
      <c r="E12" s="6">
        <f>+'American Chambers'!E12+fbl!E12+'Guarantee Security'!E12</f>
        <v>0</v>
      </c>
      <c r="F12" s="6">
        <f t="shared" si="0"/>
        <v>172063.2365991912</v>
      </c>
      <c r="I12" s="6">
        <f>+I10-I11</f>
        <v>0</v>
      </c>
    </row>
    <row r="13" spans="1:6" ht="12.75">
      <c r="A13" s="36" t="s">
        <v>17</v>
      </c>
      <c r="B13" s="6">
        <f>+'American Chambers'!B13+fbl!B13+'Guarantee Security'!B13</f>
        <v>112836.7566924209</v>
      </c>
      <c r="C13" s="6">
        <f>+'American Chambers'!C13+fbl!C13+'Guarantee Security'!C13</f>
        <v>454877.0533806068</v>
      </c>
      <c r="D13" s="6">
        <f>+'American Chambers'!D13+fbl!D13+'Guarantee Security'!D13</f>
        <v>29668.60530393241</v>
      </c>
      <c r="E13" s="6">
        <f>+'American Chambers'!E13+fbl!E13+'Guarantee Security'!E13</f>
        <v>0</v>
      </c>
      <c r="F13" s="6">
        <f t="shared" si="0"/>
        <v>597382.4153769602</v>
      </c>
    </row>
    <row r="14" spans="1:6" ht="12.75">
      <c r="A14" s="36" t="s">
        <v>19</v>
      </c>
      <c r="B14" s="6">
        <f>+'American Chambers'!B14+fbl!B14+'Guarantee Security'!B14</f>
        <v>0</v>
      </c>
      <c r="C14" s="6">
        <f>+'American Chambers'!C14+fbl!C14+'Guarantee Security'!C14</f>
        <v>0</v>
      </c>
      <c r="D14" s="6">
        <f>+'American Chambers'!D14+fbl!D14+'Guarantee Security'!D14</f>
        <v>0</v>
      </c>
      <c r="E14" s="6">
        <f>+'American Chambers'!E14+fbl!E14+'Guarantee Security'!E14</f>
        <v>0</v>
      </c>
      <c r="F14" s="6">
        <f t="shared" si="0"/>
        <v>0</v>
      </c>
    </row>
    <row r="15" spans="1:6" ht="12.75">
      <c r="A15" s="36" t="s">
        <v>21</v>
      </c>
      <c r="B15" s="6">
        <f>+'American Chambers'!B15+fbl!B15+'Guarantee Security'!B15</f>
        <v>9146024.417577852</v>
      </c>
      <c r="C15" s="6">
        <f>+'American Chambers'!C15+fbl!C15+'Guarantee Security'!C15</f>
        <v>21261880.704280354</v>
      </c>
      <c r="D15" s="6">
        <f>+'American Chambers'!D15+fbl!D15+'Guarantee Security'!D15</f>
        <v>7869.75898942656</v>
      </c>
      <c r="E15" s="6">
        <f>+'American Chambers'!E15+fbl!E15+'Guarantee Security'!E15</f>
        <v>0</v>
      </c>
      <c r="F15" s="6">
        <f t="shared" si="0"/>
        <v>30415774.880847633</v>
      </c>
    </row>
    <row r="16" spans="1:6" ht="12.75">
      <c r="A16" s="36" t="s">
        <v>23</v>
      </c>
      <c r="B16" s="6">
        <f>+'American Chambers'!B16+fbl!B16+'Guarantee Security'!B16</f>
        <v>550609.36737781</v>
      </c>
      <c r="C16" s="6">
        <f>+'American Chambers'!C16+fbl!C16+'Guarantee Security'!C16</f>
        <v>2076521.9045429807</v>
      </c>
      <c r="D16" s="6">
        <f>+'American Chambers'!D16+fbl!D16+'Guarantee Security'!D16</f>
        <v>7125.919583300468</v>
      </c>
      <c r="E16" s="6">
        <f>+'American Chambers'!E16+fbl!E16+'Guarantee Security'!E16</f>
        <v>0</v>
      </c>
      <c r="F16" s="6">
        <f t="shared" si="0"/>
        <v>2634257.1915040915</v>
      </c>
    </row>
    <row r="17" spans="1:6" ht="12.75">
      <c r="A17" s="36" t="s">
        <v>24</v>
      </c>
      <c r="B17" s="6">
        <f>+'American Chambers'!B17+fbl!B17+'Guarantee Security'!B17</f>
        <v>654.3974649890868</v>
      </c>
      <c r="C17" s="6">
        <f>+'American Chambers'!C17+fbl!C17+'Guarantee Security'!C17</f>
        <v>18082.866936658436</v>
      </c>
      <c r="D17" s="6">
        <f>+'American Chambers'!D17+fbl!D17+'Guarantee Security'!D17</f>
        <v>2.9365381135145885</v>
      </c>
      <c r="E17" s="6">
        <f>+'American Chambers'!E17+fbl!E17+'Guarantee Security'!E17</f>
        <v>0</v>
      </c>
      <c r="F17" s="6">
        <f t="shared" si="0"/>
        <v>18740.200939761038</v>
      </c>
    </row>
    <row r="18" spans="1:6" ht="12.75">
      <c r="A18" s="36" t="s">
        <v>26</v>
      </c>
      <c r="B18" s="6">
        <f>+'American Chambers'!B18+fbl!B18+'Guarantee Security'!B18</f>
        <v>100936.47608209822</v>
      </c>
      <c r="C18" s="6">
        <f>+'American Chambers'!C18+fbl!C18+'Guarantee Security'!C18</f>
        <v>904254.1872291892</v>
      </c>
      <c r="D18" s="6">
        <f>+'American Chambers'!D18+fbl!D18+'Guarantee Security'!D18</f>
        <v>200111.6650594008</v>
      </c>
      <c r="E18" s="6">
        <f>+'American Chambers'!E18+fbl!E18+'Guarantee Security'!E18</f>
        <v>0</v>
      </c>
      <c r="F18" s="6">
        <f t="shared" si="0"/>
        <v>1205302.3283706883</v>
      </c>
    </row>
    <row r="19" spans="1:6" ht="12.75">
      <c r="A19" s="36" t="s">
        <v>28</v>
      </c>
      <c r="B19" s="6">
        <f>+'American Chambers'!B19+fbl!B19+'Guarantee Security'!B19</f>
        <v>4099951.508724594</v>
      </c>
      <c r="C19" s="6">
        <f>+'American Chambers'!C19+fbl!C19+'Guarantee Security'!C19</f>
        <v>14126580.196105039</v>
      </c>
      <c r="D19" s="6">
        <f>+'American Chambers'!D19+fbl!D19+'Guarantee Security'!D19</f>
        <v>4307110.4966811035</v>
      </c>
      <c r="E19" s="6">
        <f>+'American Chambers'!E19+fbl!E19+'Guarantee Security'!E19</f>
        <v>0</v>
      </c>
      <c r="F19" s="6">
        <f t="shared" si="0"/>
        <v>22533642.201510735</v>
      </c>
    </row>
    <row r="20" spans="1:6" ht="12.75">
      <c r="A20" s="36" t="s">
        <v>30</v>
      </c>
      <c r="B20" s="6">
        <f>+'American Chambers'!B20+fbl!B20+'Guarantee Security'!B20</f>
        <v>2463012.3881830084</v>
      </c>
      <c r="C20" s="6">
        <f>+'American Chambers'!C20+fbl!C20+'Guarantee Security'!C20</f>
        <v>7824131.564790048</v>
      </c>
      <c r="D20" s="6">
        <f>+'American Chambers'!D20+fbl!D20+'Guarantee Security'!D20</f>
        <v>1571830.8135694847</v>
      </c>
      <c r="E20" s="6">
        <f>+'American Chambers'!E20+fbl!E20+'Guarantee Security'!E20</f>
        <v>0</v>
      </c>
      <c r="F20" s="6">
        <f t="shared" si="0"/>
        <v>11858974.76654254</v>
      </c>
    </row>
    <row r="21" spans="1:6" ht="12.75">
      <c r="A21" s="36" t="s">
        <v>32</v>
      </c>
      <c r="B21" s="6">
        <f>+'American Chambers'!B21+fbl!B21+'Guarantee Security'!B21</f>
        <v>2306615.746523047</v>
      </c>
      <c r="C21" s="6">
        <f>+'American Chambers'!C21+fbl!C21+'Guarantee Security'!C21</f>
        <v>4716708.7460710285</v>
      </c>
      <c r="D21" s="6">
        <f>+'American Chambers'!D21+fbl!D21+'Guarantee Security'!D21</f>
        <v>71166.60968795964</v>
      </c>
      <c r="E21" s="6">
        <f>+'American Chambers'!E21+fbl!E21+'Guarantee Security'!E21</f>
        <v>0</v>
      </c>
      <c r="F21" s="6">
        <f t="shared" si="0"/>
        <v>7094491.102282035</v>
      </c>
    </row>
    <row r="22" spans="1:6" ht="12.75">
      <c r="A22" s="36" t="s">
        <v>34</v>
      </c>
      <c r="B22" s="6">
        <f>+'American Chambers'!B22+fbl!B22+'Guarantee Security'!B22</f>
        <v>636893.4717468878</v>
      </c>
      <c r="C22" s="6">
        <f>+'American Chambers'!C22+fbl!C22+'Guarantee Security'!C22</f>
        <v>2695879.6284357277</v>
      </c>
      <c r="D22" s="6">
        <f>+'American Chambers'!D22+fbl!D22+'Guarantee Security'!D22</f>
        <v>209720.8992137815</v>
      </c>
      <c r="E22" s="6">
        <f>+'American Chambers'!E22+fbl!E22+'Guarantee Security'!E22</f>
        <v>0</v>
      </c>
      <c r="F22" s="6">
        <f t="shared" si="0"/>
        <v>3542493.999396397</v>
      </c>
    </row>
    <row r="23" spans="1:6" ht="12.75">
      <c r="A23" s="36" t="s">
        <v>36</v>
      </c>
      <c r="B23" s="6">
        <f>+'American Chambers'!B23+fbl!B23+'Guarantee Security'!B23</f>
        <v>432985.93678841874</v>
      </c>
      <c r="C23" s="6">
        <f>+'American Chambers'!C23+fbl!C23+'Guarantee Security'!C23</f>
        <v>1398446.0648968883</v>
      </c>
      <c r="D23" s="6">
        <f>+'American Chambers'!D23+fbl!D23+'Guarantee Security'!D23</f>
        <v>41271.14025063357</v>
      </c>
      <c r="E23" s="6">
        <f>+'American Chambers'!E23+fbl!E23+'Guarantee Security'!E23</f>
        <v>0</v>
      </c>
      <c r="F23" s="6">
        <f t="shared" si="0"/>
        <v>1872703.1419359406</v>
      </c>
    </row>
    <row r="24" spans="1:6" ht="12.75">
      <c r="A24" s="36" t="s">
        <v>38</v>
      </c>
      <c r="B24" s="6">
        <f>+'American Chambers'!B24+fbl!B24+'Guarantee Security'!B24</f>
        <v>0</v>
      </c>
      <c r="C24" s="6">
        <f>+'American Chambers'!C24+fbl!C24+'Guarantee Security'!C24</f>
        <v>0</v>
      </c>
      <c r="D24" s="6">
        <f>+'American Chambers'!D24+fbl!D24+'Guarantee Security'!D24</f>
        <v>1418314.3361266425</v>
      </c>
      <c r="E24" s="6">
        <f>+'American Chambers'!E24+fbl!E24+'Guarantee Security'!E24</f>
        <v>0</v>
      </c>
      <c r="F24" s="6">
        <f t="shared" si="0"/>
        <v>1418314.3361266425</v>
      </c>
    </row>
    <row r="25" spans="1:6" ht="12.75">
      <c r="A25" s="36" t="s">
        <v>39</v>
      </c>
      <c r="B25" s="6">
        <f>+'American Chambers'!B25+fbl!B25+'Guarantee Security'!B25</f>
        <v>1409.7146960306716</v>
      </c>
      <c r="C25" s="6">
        <f>+'American Chambers'!C25+fbl!C25+'Guarantee Security'!C25</f>
        <v>15823.067567400742</v>
      </c>
      <c r="D25" s="6">
        <f>+'American Chambers'!D25+fbl!D25+'Guarantee Security'!D25</f>
        <v>1189</v>
      </c>
      <c r="E25" s="6">
        <f>+'American Chambers'!E25+fbl!E25+'Guarantee Security'!E25</f>
        <v>0</v>
      </c>
      <c r="F25" s="6">
        <f t="shared" si="0"/>
        <v>18421.782263431414</v>
      </c>
    </row>
    <row r="26" spans="1:6" ht="12.75">
      <c r="A26" s="36" t="s">
        <v>41</v>
      </c>
      <c r="B26" s="6">
        <f>+'American Chambers'!B26+fbl!B26+'Guarantee Security'!B26</f>
        <v>286096.9046645451</v>
      </c>
      <c r="C26" s="6">
        <f>+'American Chambers'!C26+fbl!C26+'Guarantee Security'!C26</f>
        <v>3767331.832459207</v>
      </c>
      <c r="D26" s="6">
        <f>+'American Chambers'!D26+fbl!D26+'Guarantee Security'!D26</f>
        <v>8134.345096609195</v>
      </c>
      <c r="E26" s="6">
        <f>+'American Chambers'!E26+fbl!E26+'Guarantee Security'!E26</f>
        <v>0</v>
      </c>
      <c r="F26" s="6">
        <f t="shared" si="0"/>
        <v>4061563.082220361</v>
      </c>
    </row>
    <row r="27" spans="1:6" ht="12.75">
      <c r="A27" s="36" t="s">
        <v>43</v>
      </c>
      <c r="B27" s="6">
        <f>+'American Chambers'!B27+fbl!B27+'Guarantee Security'!B27</f>
        <v>119740.36127135163</v>
      </c>
      <c r="C27" s="6">
        <f>+'American Chambers'!C27+fbl!C27+'Guarantee Security'!C27</f>
        <v>5072933.411399682</v>
      </c>
      <c r="D27" s="6">
        <f>+'American Chambers'!D27+fbl!D27+'Guarantee Security'!D27</f>
        <v>3530368.7784331194</v>
      </c>
      <c r="E27" s="6">
        <f>+'American Chambers'!E27+fbl!E27+'Guarantee Security'!E27</f>
        <v>0</v>
      </c>
      <c r="F27" s="6">
        <f t="shared" si="0"/>
        <v>8723042.551104153</v>
      </c>
    </row>
    <row r="28" spans="1:6" ht="12.75">
      <c r="A28" s="36" t="s">
        <v>44</v>
      </c>
      <c r="B28" s="6">
        <f>+'American Chambers'!B28+fbl!B28+'Guarantee Security'!B28</f>
        <v>4020841.0385481887</v>
      </c>
      <c r="C28" s="6">
        <f>+'American Chambers'!C28+fbl!C28+'Guarantee Security'!C28</f>
        <v>11537472.367153507</v>
      </c>
      <c r="D28" s="6">
        <f>+'American Chambers'!D28+fbl!D28+'Guarantee Security'!D28</f>
        <v>27839.733747101185</v>
      </c>
      <c r="E28" s="6">
        <f>+'American Chambers'!E28+fbl!E28+'Guarantee Security'!E28</f>
        <v>0</v>
      </c>
      <c r="F28" s="6">
        <f t="shared" si="0"/>
        <v>15586153.139448795</v>
      </c>
    </row>
    <row r="29" spans="1:6" ht="12.75">
      <c r="A29" s="36" t="s">
        <v>45</v>
      </c>
      <c r="B29" s="6">
        <f>+'American Chambers'!B29+fbl!B29+'Guarantee Security'!B29</f>
        <v>7936.756240223398</v>
      </c>
      <c r="C29" s="6">
        <f>+'American Chambers'!C29+fbl!C29+'Guarantee Security'!C29</f>
        <v>1057946.6127250476</v>
      </c>
      <c r="D29" s="6">
        <f>+'American Chambers'!D29+fbl!D29+'Guarantee Security'!D29</f>
        <v>667.2246739166475</v>
      </c>
      <c r="E29" s="6">
        <f>+'American Chambers'!E29+fbl!E29+'Guarantee Security'!E29</f>
        <v>0</v>
      </c>
      <c r="F29" s="6">
        <f t="shared" si="0"/>
        <v>1066550.5936391875</v>
      </c>
    </row>
    <row r="30" spans="1:6" ht="12.75">
      <c r="A30" s="36" t="s">
        <v>46</v>
      </c>
      <c r="B30" s="6">
        <f>+'American Chambers'!B30+fbl!B30+'Guarantee Security'!B30</f>
        <v>36157.537294419344</v>
      </c>
      <c r="C30" s="6">
        <f>+'American Chambers'!C30+fbl!C30+'Guarantee Security'!C30</f>
        <v>476706.2568518166</v>
      </c>
      <c r="D30" s="6">
        <f>+'American Chambers'!D30+fbl!D30+'Guarantee Security'!D30</f>
        <v>9428150.55925567</v>
      </c>
      <c r="E30" s="6">
        <f>+'American Chambers'!E30+fbl!E30+'Guarantee Security'!E30</f>
        <v>0</v>
      </c>
      <c r="F30" s="6">
        <f t="shared" si="0"/>
        <v>9941014.353401907</v>
      </c>
    </row>
    <row r="31" spans="1:6" ht="12.75">
      <c r="A31" s="36" t="s">
        <v>47</v>
      </c>
      <c r="B31" s="6">
        <f>+'American Chambers'!B31+fbl!B31+'Guarantee Security'!B31</f>
        <v>1046743.6585082184</v>
      </c>
      <c r="C31" s="6">
        <f>+'American Chambers'!C31+fbl!C31+'Guarantee Security'!C31</f>
        <v>6397064.96213951</v>
      </c>
      <c r="D31" s="6">
        <f>+'American Chambers'!D31+fbl!D31+'Guarantee Security'!D31</f>
        <v>963605.7930077801</v>
      </c>
      <c r="E31" s="6">
        <f>+'American Chambers'!E31+fbl!E31+'Guarantee Security'!E31</f>
        <v>0</v>
      </c>
      <c r="F31" s="6">
        <f t="shared" si="0"/>
        <v>8407414.413655508</v>
      </c>
    </row>
    <row r="32" spans="1:6" ht="12.75">
      <c r="A32" s="36" t="s">
        <v>48</v>
      </c>
      <c r="B32" s="6">
        <f>+'American Chambers'!B32+fbl!B32+'Guarantee Security'!B32</f>
        <v>461630.7094500988</v>
      </c>
      <c r="C32" s="6">
        <f>+'American Chambers'!C32+fbl!C32+'Guarantee Security'!C32</f>
        <v>439808.48094584007</v>
      </c>
      <c r="D32" s="6">
        <f>+'American Chambers'!D32+fbl!D32+'Guarantee Security'!D32</f>
        <v>768493.4203712996</v>
      </c>
      <c r="E32" s="6">
        <f>+'American Chambers'!E32+fbl!E32+'Guarantee Security'!E32</f>
        <v>0</v>
      </c>
      <c r="F32" s="6">
        <f t="shared" si="0"/>
        <v>1669932.6107672385</v>
      </c>
    </row>
    <row r="33" spans="1:6" ht="12.75">
      <c r="A33" s="36" t="s">
        <v>49</v>
      </c>
      <c r="B33" s="6">
        <f>+'American Chambers'!B33+fbl!B33+'Guarantee Security'!B33</f>
        <v>763572.1117938054</v>
      </c>
      <c r="C33" s="6">
        <f>+'American Chambers'!C33+fbl!C33+'Guarantee Security'!C33</f>
        <v>2792216.1696182354</v>
      </c>
      <c r="D33" s="6">
        <f>+'American Chambers'!D33+fbl!D33+'Guarantee Security'!D33</f>
        <v>1089231.2941251122</v>
      </c>
      <c r="E33" s="6">
        <f>+'American Chambers'!E33+fbl!E33+'Guarantee Security'!E33</f>
        <v>0</v>
      </c>
      <c r="F33" s="6">
        <f t="shared" si="0"/>
        <v>4645019.575537153</v>
      </c>
    </row>
    <row r="34" spans="1:6" ht="12.75">
      <c r="A34" s="36" t="s">
        <v>50</v>
      </c>
      <c r="B34" s="6">
        <f>+'American Chambers'!B34+fbl!B34+'Guarantee Security'!B34</f>
        <v>21675.552973987775</v>
      </c>
      <c r="C34" s="6">
        <f>+'American Chambers'!C34+fbl!C34+'Guarantee Security'!C34</f>
        <v>488209.78310383373</v>
      </c>
      <c r="D34" s="6">
        <f>+'American Chambers'!D34+fbl!D34+'Guarantee Security'!D34</f>
        <v>12433.86859444014</v>
      </c>
      <c r="E34" s="6">
        <f>+'American Chambers'!E34+fbl!E34+'Guarantee Security'!E34</f>
        <v>0</v>
      </c>
      <c r="F34" s="6">
        <f t="shared" si="0"/>
        <v>522319.20467226167</v>
      </c>
    </row>
    <row r="35" spans="1:6" ht="12.75">
      <c r="A35" s="36" t="s">
        <v>51</v>
      </c>
      <c r="B35" s="6">
        <f>+'American Chambers'!B35+fbl!B35+'Guarantee Security'!B35</f>
        <v>3817.993664915934</v>
      </c>
      <c r="C35" s="6">
        <f>+'American Chambers'!C35+fbl!C35+'Guarantee Security'!C35</f>
        <v>258828.5927289135</v>
      </c>
      <c r="D35" s="6">
        <f>+'American Chambers'!D35+fbl!D35+'Guarantee Security'!D35</f>
        <v>45112.67150844405</v>
      </c>
      <c r="E35" s="6">
        <f>+'American Chambers'!E35+fbl!E35+'Guarantee Security'!E35</f>
        <v>0</v>
      </c>
      <c r="F35" s="6">
        <f t="shared" si="0"/>
        <v>307759.2579022735</v>
      </c>
    </row>
    <row r="36" spans="1:6" ht="12.75">
      <c r="A36" s="36" t="s">
        <v>52</v>
      </c>
      <c r="B36" s="6">
        <f>+'American Chambers'!B36+fbl!B36+'Guarantee Security'!B36</f>
        <v>12714.935694021437</v>
      </c>
      <c r="C36" s="6">
        <f>+'American Chambers'!C36+fbl!C36+'Guarantee Security'!C36</f>
        <v>143491.55295941775</v>
      </c>
      <c r="D36" s="6">
        <f>+'American Chambers'!D36+fbl!D36+'Guarantee Security'!D36</f>
        <v>5508.632779685091</v>
      </c>
      <c r="E36" s="6">
        <f>+'American Chambers'!E36+fbl!E36+'Guarantee Security'!E36</f>
        <v>0</v>
      </c>
      <c r="F36" s="6">
        <f t="shared" si="0"/>
        <v>161715.12143312427</v>
      </c>
    </row>
    <row r="37" spans="1:6" ht="12.75">
      <c r="A37" s="36" t="s">
        <v>53</v>
      </c>
      <c r="B37" s="6">
        <f>+'American Chambers'!B37+fbl!B37+'Guarantee Security'!B37</f>
        <v>115228.24848451969</v>
      </c>
      <c r="C37" s="6">
        <f>+'American Chambers'!C37+fbl!C37+'Guarantee Security'!C37</f>
        <v>610614.4123880437</v>
      </c>
      <c r="D37" s="6">
        <f>+'American Chambers'!D37+fbl!D37+'Guarantee Security'!D37</f>
        <v>19266.51578488615</v>
      </c>
      <c r="E37" s="6">
        <f>+'American Chambers'!E37+fbl!E37+'Guarantee Security'!E37</f>
        <v>0</v>
      </c>
      <c r="F37" s="6">
        <f t="shared" si="0"/>
        <v>745109.1766574496</v>
      </c>
    </row>
    <row r="38" spans="1:6" ht="12.75">
      <c r="A38" s="36" t="s">
        <v>54</v>
      </c>
      <c r="B38" s="6">
        <f>+'American Chambers'!B38+fbl!B38+'Guarantee Security'!B38</f>
        <v>0</v>
      </c>
      <c r="C38" s="6">
        <f>+'American Chambers'!C38+fbl!C38+'Guarantee Security'!C38</f>
        <v>0</v>
      </c>
      <c r="D38" s="6">
        <f>+'American Chambers'!D38+fbl!D38+'Guarantee Security'!D38</f>
        <v>1983.97</v>
      </c>
      <c r="E38" s="6">
        <f>+'American Chambers'!E38+fbl!E38+'Guarantee Security'!E38</f>
        <v>0</v>
      </c>
      <c r="F38" s="6">
        <f t="shared" si="0"/>
        <v>1983.97</v>
      </c>
    </row>
    <row r="39" spans="1:6" ht="12.75">
      <c r="A39" s="36" t="s">
        <v>55</v>
      </c>
      <c r="B39" s="6">
        <f>+'American Chambers'!B39+fbl!B39+'Guarantee Security'!B39</f>
        <v>696791.1738602383</v>
      </c>
      <c r="C39" s="6">
        <f>+'American Chambers'!C39+fbl!C39+'Guarantee Security'!C39</f>
        <v>5263226.238847377</v>
      </c>
      <c r="D39" s="6">
        <f>+'American Chambers'!D39+fbl!D39+'Guarantee Security'!D39</f>
        <v>11078.109143465808</v>
      </c>
      <c r="E39" s="6">
        <f>+'American Chambers'!E39+fbl!E39+'Guarantee Security'!E39</f>
        <v>0</v>
      </c>
      <c r="F39" s="6">
        <f t="shared" si="0"/>
        <v>5971095.5218510805</v>
      </c>
    </row>
    <row r="40" spans="1:6" ht="12.75">
      <c r="A40" s="36" t="s">
        <v>56</v>
      </c>
      <c r="B40" s="6">
        <f>+'American Chambers'!B40+fbl!B40+'Guarantee Security'!B40</f>
        <v>287696.79071688704</v>
      </c>
      <c r="C40" s="6">
        <f>+'American Chambers'!C40+fbl!C40+'Guarantee Security'!C40</f>
        <v>1602881.2247593342</v>
      </c>
      <c r="D40" s="6">
        <f>+'American Chambers'!D40+fbl!D40+'Guarantee Security'!D40</f>
        <v>1999.0690596069394</v>
      </c>
      <c r="E40" s="6">
        <f>+'American Chambers'!E40+fbl!E40+'Guarantee Security'!E40</f>
        <v>0</v>
      </c>
      <c r="F40" s="6">
        <f t="shared" si="0"/>
        <v>1892577.084535828</v>
      </c>
    </row>
    <row r="41" spans="1:6" ht="12.75">
      <c r="A41" s="36" t="s">
        <v>57</v>
      </c>
      <c r="B41" s="6">
        <f>+'American Chambers'!B41+fbl!B41+'Guarantee Security'!B41</f>
        <v>3562582.033548196</v>
      </c>
      <c r="C41" s="6">
        <f>+'American Chambers'!C41+fbl!C41+'Guarantee Security'!C41</f>
        <v>15593286.661074381</v>
      </c>
      <c r="D41" s="6">
        <f>+'American Chambers'!D41+fbl!D41+'Guarantee Security'!D41</f>
        <v>4066072.9066795562</v>
      </c>
      <c r="E41" s="6">
        <f>+'American Chambers'!E41+fbl!E41+'Guarantee Security'!E41</f>
        <v>0</v>
      </c>
      <c r="F41" s="6">
        <f t="shared" si="0"/>
        <v>23221941.601302132</v>
      </c>
    </row>
    <row r="42" spans="1:6" ht="12.75">
      <c r="A42" s="36" t="s">
        <v>58</v>
      </c>
      <c r="B42" s="6">
        <f>+'American Chambers'!B42+fbl!B42+'Guarantee Security'!B42</f>
        <v>1351344.311501296</v>
      </c>
      <c r="C42" s="6">
        <f>+'American Chambers'!C42+fbl!C42+'Guarantee Security'!C42</f>
        <v>1339169.9595669287</v>
      </c>
      <c r="D42" s="6">
        <f>+'American Chambers'!D42+fbl!D42+'Guarantee Security'!D42</f>
        <v>3848173.8040529583</v>
      </c>
      <c r="E42" s="6">
        <f>+'American Chambers'!E42+fbl!E42+'Guarantee Security'!E42</f>
        <v>0</v>
      </c>
      <c r="F42" s="6">
        <f t="shared" si="0"/>
        <v>6538688.075121183</v>
      </c>
    </row>
    <row r="43" spans="1:6" ht="12.75">
      <c r="A43" s="36" t="s">
        <v>59</v>
      </c>
      <c r="B43" s="6">
        <f>+'American Chambers'!B43+fbl!B43+'Guarantee Security'!B43</f>
        <v>431292.20961102925</v>
      </c>
      <c r="C43" s="6">
        <f>+'American Chambers'!C43+fbl!C43+'Guarantee Security'!C43</f>
        <v>1541033.1036023034</v>
      </c>
      <c r="D43" s="6">
        <f>+'American Chambers'!D43+fbl!D43+'Guarantee Security'!D43</f>
        <v>52682.22407900086</v>
      </c>
      <c r="E43" s="6">
        <f>+'American Chambers'!E43+fbl!E43+'Guarantee Security'!E43</f>
        <v>0</v>
      </c>
      <c r="F43" s="6">
        <f t="shared" si="0"/>
        <v>2025007.5372923333</v>
      </c>
    </row>
    <row r="44" spans="1:6" ht="12.75">
      <c r="A44" s="36" t="s">
        <v>60</v>
      </c>
      <c r="B44" s="6">
        <f>+'American Chambers'!B44+fbl!B44+'Guarantee Security'!B44</f>
        <v>931172.2604665135</v>
      </c>
      <c r="C44" s="6">
        <f>+'American Chambers'!C44+fbl!C44+'Guarantee Security'!C44</f>
        <v>14891091.48318333</v>
      </c>
      <c r="D44" s="6">
        <f>+'American Chambers'!D44+fbl!D44+'Guarantee Security'!D44</f>
        <v>29614.520474731617</v>
      </c>
      <c r="E44" s="6">
        <f>+'American Chambers'!E44+fbl!E44+'Guarantee Security'!E44</f>
        <v>0</v>
      </c>
      <c r="F44" s="6">
        <f t="shared" si="0"/>
        <v>15851878.264124576</v>
      </c>
    </row>
    <row r="45" spans="1:6" ht="12.75">
      <c r="A45" s="36" t="s">
        <v>61</v>
      </c>
      <c r="B45" s="6">
        <f>+'American Chambers'!B45+fbl!B45+'Guarantee Security'!B45</f>
        <v>0</v>
      </c>
      <c r="C45" s="6">
        <f>+'American Chambers'!C45+fbl!C45+'Guarantee Security'!C45</f>
        <v>237.67078193483636</v>
      </c>
      <c r="D45" s="6">
        <f>+'American Chambers'!D45+fbl!D45+'Guarantee Security'!D45</f>
        <v>0</v>
      </c>
      <c r="E45" s="6">
        <f>+'American Chambers'!E45+fbl!E45+'Guarantee Security'!E45</f>
        <v>0</v>
      </c>
      <c r="F45" s="6">
        <f t="shared" si="0"/>
        <v>237.67078193483636</v>
      </c>
    </row>
    <row r="46" spans="1:6" ht="12.75">
      <c r="A46" s="36" t="s">
        <v>62</v>
      </c>
      <c r="B46" s="6">
        <f>+'American Chambers'!B46+fbl!B46+'Guarantee Security'!B46</f>
        <v>955.4655988975624</v>
      </c>
      <c r="C46" s="6">
        <f>+'American Chambers'!C46+fbl!C46+'Guarantee Security'!C46</f>
        <v>209591.51541472174</v>
      </c>
      <c r="D46" s="6">
        <f>+'American Chambers'!D46+fbl!D46+'Guarantee Security'!D46</f>
        <v>0.54976125401204</v>
      </c>
      <c r="E46" s="6">
        <f>+'American Chambers'!E46+fbl!E46+'Guarantee Security'!E46</f>
        <v>0</v>
      </c>
      <c r="F46" s="6">
        <f t="shared" si="0"/>
        <v>210547.53077487333</v>
      </c>
    </row>
    <row r="47" spans="1:6" ht="12.75">
      <c r="A47" s="36" t="s">
        <v>63</v>
      </c>
      <c r="B47" s="6">
        <f>+'American Chambers'!B47+fbl!B47+'Guarantee Security'!B47</f>
        <v>-1124458.0542784496</v>
      </c>
      <c r="C47" s="6">
        <f>+'American Chambers'!C47+fbl!C47+'Guarantee Security'!C47</f>
        <v>2523770.01939265</v>
      </c>
      <c r="D47" s="6">
        <f>+'American Chambers'!D47+fbl!D47+'Guarantee Security'!D47</f>
        <v>360455.1119083907</v>
      </c>
      <c r="E47" s="6">
        <f>+'American Chambers'!E47+fbl!E47+'Guarantee Security'!E47</f>
        <v>0</v>
      </c>
      <c r="F47" s="6">
        <f t="shared" si="0"/>
        <v>1759767.0770225911</v>
      </c>
    </row>
    <row r="48" spans="1:6" ht="12.75">
      <c r="A48" s="36" t="s">
        <v>64</v>
      </c>
      <c r="B48" s="6">
        <f>+'American Chambers'!B48+fbl!B48+'Guarantee Security'!B48</f>
        <v>298342.77020518325</v>
      </c>
      <c r="C48" s="6">
        <f>+'American Chambers'!C48+fbl!C48+'Guarantee Security'!C48</f>
        <v>867769.4567439838</v>
      </c>
      <c r="D48" s="6">
        <f>+'American Chambers'!D48+fbl!D48+'Guarantee Security'!D48</f>
        <v>167121.52789526846</v>
      </c>
      <c r="E48" s="6">
        <f>+'American Chambers'!E48+fbl!E48+'Guarantee Security'!E48</f>
        <v>0</v>
      </c>
      <c r="F48" s="6">
        <f t="shared" si="0"/>
        <v>1333233.7548444355</v>
      </c>
    </row>
    <row r="49" spans="1:6" ht="12.75">
      <c r="A49" s="36" t="s">
        <v>65</v>
      </c>
      <c r="B49" s="6">
        <f>+'American Chambers'!B49+fbl!B49+'Guarantee Security'!B49</f>
        <v>838385.5131467293</v>
      </c>
      <c r="C49" s="6">
        <f>+'American Chambers'!C49+fbl!C49+'Guarantee Security'!C49</f>
        <v>1455333.1370254767</v>
      </c>
      <c r="D49" s="6">
        <f>+'American Chambers'!D49+fbl!D49+'Guarantee Security'!D49</f>
        <v>3380153.575147755</v>
      </c>
      <c r="E49" s="6">
        <f>+'American Chambers'!E49+fbl!E49+'Guarantee Security'!E49</f>
        <v>0</v>
      </c>
      <c r="F49" s="6">
        <f t="shared" si="0"/>
        <v>5673872.225319961</v>
      </c>
    </row>
    <row r="50" spans="1:6" ht="12.75">
      <c r="A50" s="36" t="s">
        <v>66</v>
      </c>
      <c r="B50" s="6">
        <f>+'American Chambers'!B50+fbl!B50+'Guarantee Security'!B50</f>
        <v>724330.4576826593</v>
      </c>
      <c r="C50" s="6">
        <f>+'American Chambers'!C50+fbl!C50+'Guarantee Security'!C50</f>
        <v>6301712.770179174</v>
      </c>
      <c r="D50" s="6">
        <f>+'American Chambers'!D50+fbl!D50+'Guarantee Security'!D50</f>
        <v>11800427.453004248</v>
      </c>
      <c r="E50" s="6">
        <f>+'American Chambers'!E50+fbl!E50+'Guarantee Security'!E50</f>
        <v>0</v>
      </c>
      <c r="F50" s="6">
        <f t="shared" si="0"/>
        <v>18826470.68086608</v>
      </c>
    </row>
    <row r="51" spans="1:6" ht="12.75">
      <c r="A51" s="36" t="s">
        <v>67</v>
      </c>
      <c r="B51" s="6">
        <f>+'American Chambers'!B51+fbl!B51+'Guarantee Security'!B51</f>
        <v>175875.44801498228</v>
      </c>
      <c r="C51" s="6">
        <f>+'American Chambers'!C51+fbl!C51+'Guarantee Security'!C51</f>
        <v>894423.7041937656</v>
      </c>
      <c r="D51" s="6">
        <f>+'American Chambers'!D51+fbl!D51+'Guarantee Security'!D51</f>
        <v>10494.735580094159</v>
      </c>
      <c r="E51" s="6">
        <f>+'American Chambers'!E51+fbl!E51+'Guarantee Security'!E51</f>
        <v>0</v>
      </c>
      <c r="F51" s="6">
        <f t="shared" si="0"/>
        <v>1080793.887788842</v>
      </c>
    </row>
    <row r="52" spans="1:6" ht="12.75">
      <c r="A52" s="36" t="s">
        <v>68</v>
      </c>
      <c r="B52" s="6">
        <f>+'American Chambers'!B52+fbl!B52+'Guarantee Security'!B52</f>
        <v>5933.625363436768</v>
      </c>
      <c r="C52" s="6">
        <f>+'American Chambers'!C52+fbl!C52+'Guarantee Security'!C52</f>
        <v>246964.36597016797</v>
      </c>
      <c r="D52" s="6">
        <f>+'American Chambers'!D52+fbl!D52+'Guarantee Security'!D52</f>
        <v>4.68831154734395</v>
      </c>
      <c r="E52" s="6">
        <f>+'American Chambers'!E52+fbl!E52+'Guarantee Security'!E52</f>
        <v>0</v>
      </c>
      <c r="F52" s="6">
        <f t="shared" si="0"/>
        <v>252902.67964515206</v>
      </c>
    </row>
    <row r="53" spans="1:6" ht="12.75">
      <c r="A53" s="36" t="s">
        <v>69</v>
      </c>
      <c r="B53" s="6">
        <f>+'American Chambers'!B53+fbl!B53+'Guarantee Security'!B53</f>
        <v>265281.40123796754</v>
      </c>
      <c r="C53" s="6">
        <f>+'American Chambers'!C53+fbl!C53+'Guarantee Security'!C53</f>
        <v>7133590.005895355</v>
      </c>
      <c r="D53" s="6">
        <f>+'American Chambers'!D53+fbl!D53+'Guarantee Security'!D53</f>
        <v>905483.1805578619</v>
      </c>
      <c r="E53" s="6">
        <f>+'American Chambers'!E53+fbl!E53+'Guarantee Security'!E53</f>
        <v>0</v>
      </c>
      <c r="F53" s="6">
        <f t="shared" si="0"/>
        <v>8304354.587691184</v>
      </c>
    </row>
    <row r="54" spans="1:6" ht="12.75">
      <c r="A54" s="36" t="s">
        <v>70</v>
      </c>
      <c r="B54" s="6">
        <f>+'American Chambers'!B54+fbl!B54+'Guarantee Security'!B54</f>
        <v>855384.660257528</v>
      </c>
      <c r="C54" s="6">
        <f>+'American Chambers'!C54+fbl!C54+'Guarantee Security'!C54</f>
        <v>1861432.9445342033</v>
      </c>
      <c r="D54" s="6">
        <f>+'American Chambers'!D54+fbl!D54+'Guarantee Security'!D54</f>
        <v>1468160.8514804558</v>
      </c>
      <c r="E54" s="6">
        <f>+'American Chambers'!E54+fbl!E54+'Guarantee Security'!E54</f>
        <v>0</v>
      </c>
      <c r="F54" s="6">
        <f t="shared" si="0"/>
        <v>4184978.4562721867</v>
      </c>
    </row>
    <row r="55" spans="1:6" ht="12.75">
      <c r="A55" s="36" t="s">
        <v>71</v>
      </c>
      <c r="B55" s="6">
        <f>+'American Chambers'!B55+fbl!B55+'Guarantee Security'!B55</f>
        <v>47142.18156391689</v>
      </c>
      <c r="C55" s="6">
        <f>+'American Chambers'!C55+fbl!C55+'Guarantee Security'!C55</f>
        <v>370704.2346506966</v>
      </c>
      <c r="D55" s="6">
        <f>+'American Chambers'!D55+fbl!D55+'Guarantee Security'!D55</f>
        <v>221982.9907236768</v>
      </c>
      <c r="E55" s="6">
        <f>+'American Chambers'!E55+fbl!E55+'Guarantee Security'!E55</f>
        <v>0</v>
      </c>
      <c r="F55" s="6">
        <f t="shared" si="0"/>
        <v>639829.4069382903</v>
      </c>
    </row>
    <row r="56" spans="1:6" ht="12.75">
      <c r="A56" s="36" t="s">
        <v>72</v>
      </c>
      <c r="B56" s="6">
        <f>+'American Chambers'!B56+fbl!B56+'Guarantee Security'!B56</f>
        <v>200902.7068545717</v>
      </c>
      <c r="C56" s="6">
        <f>+'American Chambers'!C56+fbl!C56+'Guarantee Security'!C56</f>
        <v>1467410.2528453425</v>
      </c>
      <c r="D56" s="6">
        <f>+'American Chambers'!D56+fbl!D56+'Guarantee Security'!D56</f>
        <v>160613.12873725925</v>
      </c>
      <c r="E56" s="6">
        <f>+'American Chambers'!E56+fbl!E56+'Guarantee Security'!E56</f>
        <v>0</v>
      </c>
      <c r="F56" s="6">
        <f t="shared" si="0"/>
        <v>1828926.0884371735</v>
      </c>
    </row>
    <row r="57" spans="1:6" ht="12.75">
      <c r="A57" s="36" t="s">
        <v>73</v>
      </c>
      <c r="B57" s="6">
        <f>+'American Chambers'!B57+fbl!B57+'Guarantee Security'!B57</f>
        <v>126564.00946867146</v>
      </c>
      <c r="C57" s="6">
        <f>+'American Chambers'!C57+fbl!C57+'Guarantee Security'!C57</f>
        <v>189081.1187688147</v>
      </c>
      <c r="D57" s="6">
        <f>+'American Chambers'!D57+fbl!D57+'Guarantee Security'!D57</f>
        <v>300913.5116018832</v>
      </c>
      <c r="E57" s="6">
        <f>+'American Chambers'!E57+fbl!E57+'Guarantee Security'!E57</f>
        <v>0</v>
      </c>
      <c r="F57" s="6">
        <f t="shared" si="0"/>
        <v>616558.6398393693</v>
      </c>
    </row>
    <row r="58" spans="1:6" ht="12.75">
      <c r="A58" s="36" t="s">
        <v>74</v>
      </c>
      <c r="B58" s="6">
        <f>+'American Chambers'!B58+fbl!B58+'Guarantee Security'!B58</f>
        <v>0</v>
      </c>
      <c r="C58" s="6">
        <f>+'American Chambers'!C58+fbl!C58+'Guarantee Security'!C58</f>
        <v>0</v>
      </c>
      <c r="D58" s="6">
        <f>+'American Chambers'!D58+fbl!D58+'Guarantee Security'!D58</f>
        <v>0</v>
      </c>
      <c r="E58" s="6">
        <f>+'American Chambers'!E58+fbl!E58+'Guarantee Security'!E58</f>
        <v>0</v>
      </c>
      <c r="F58" s="6">
        <f t="shared" si="0"/>
        <v>0</v>
      </c>
    </row>
    <row r="59" spans="1:6" ht="12.75">
      <c r="A59" s="36"/>
      <c r="B59" s="6"/>
      <c r="C59" s="6"/>
      <c r="D59" s="6"/>
      <c r="E59" s="6"/>
      <c r="F59" s="6"/>
    </row>
    <row r="60" spans="1:6" ht="12.75">
      <c r="A60" s="36" t="s">
        <v>6</v>
      </c>
      <c r="B60" s="6">
        <f>SUM(B6:B58)</f>
        <v>37361213.88220606</v>
      </c>
      <c r="C60" s="6">
        <f>SUM(C6:C58)</f>
        <v>156558276.44086298</v>
      </c>
      <c r="D60" s="6">
        <f>SUM(D6:D58)</f>
        <v>54017367.466931</v>
      </c>
      <c r="E60" s="6">
        <f>SUM(E6:E58)</f>
        <v>0</v>
      </c>
      <c r="F60" s="6">
        <f>SUM(F6:F58)</f>
        <v>247936857.79</v>
      </c>
    </row>
    <row r="62" spans="1:6" ht="12.75">
      <c r="A62" s="126" t="s">
        <v>245</v>
      </c>
      <c r="B62" s="126"/>
      <c r="C62" s="126"/>
      <c r="D62" s="126"/>
      <c r="E62" s="126"/>
      <c r="F62" s="126"/>
    </row>
    <row r="63" spans="1:6" ht="12.75">
      <c r="A63" s="7" t="s">
        <v>138</v>
      </c>
      <c r="F63" s="7" t="s">
        <v>0</v>
      </c>
    </row>
    <row r="64" spans="1:6" ht="12.75">
      <c r="A64" s="7" t="s">
        <v>0</v>
      </c>
      <c r="F64" s="7" t="s">
        <v>0</v>
      </c>
    </row>
    <row r="65" spans="1:6" ht="12.75">
      <c r="A65" s="7" t="s">
        <v>6</v>
      </c>
      <c r="B65" s="7">
        <f>SUM(B60:B64)</f>
        <v>37361213.88220606</v>
      </c>
      <c r="C65" s="7">
        <f>SUM(C60:C64)</f>
        <v>156558276.44086298</v>
      </c>
      <c r="D65" s="7">
        <f>SUM(D60:D64)</f>
        <v>54017367.466931</v>
      </c>
      <c r="E65" s="7">
        <f>SUM(E60:E64)</f>
        <v>0</v>
      </c>
      <c r="F65" s="7">
        <f>SUM(F60:F64)</f>
        <v>247936857.79</v>
      </c>
    </row>
    <row r="67" ht="12.75">
      <c r="A67" s="7" t="s">
        <v>0</v>
      </c>
    </row>
    <row r="68" ht="12.75">
      <c r="A68" s="21" t="s">
        <v>0</v>
      </c>
    </row>
    <row r="69" spans="2:6" ht="12.75">
      <c r="B69" s="7">
        <f>summary!G27</f>
        <v>37361213.882206045</v>
      </c>
      <c r="C69" s="7">
        <f>summary!H27</f>
        <v>156558276.44086298</v>
      </c>
      <c r="D69" s="7">
        <f>summary!I27</f>
        <v>54017367.466930985</v>
      </c>
      <c r="E69" s="7">
        <f>summary!J27</f>
        <v>0</v>
      </c>
      <c r="F69" s="7">
        <f>summary!K27</f>
        <v>247936857.79000002</v>
      </c>
    </row>
    <row r="70" spans="2:6" ht="12.75">
      <c r="B70" s="7">
        <f>+B65-B69</f>
        <v>0</v>
      </c>
      <c r="C70" s="7">
        <f>+C65-C69</f>
        <v>0</v>
      </c>
      <c r="D70" s="7">
        <f>+D65-D69</f>
        <v>0</v>
      </c>
      <c r="E70" s="7">
        <f>+E65-E69</f>
        <v>0</v>
      </c>
      <c r="F70" s="7">
        <f>+F65-F69</f>
        <v>0</v>
      </c>
    </row>
  </sheetData>
  <mergeCells count="2">
    <mergeCell ref="A1:F1"/>
    <mergeCell ref="A62:F62"/>
  </mergeCells>
  <printOptions horizontalCentered="1" verticalCentered="1"/>
  <pageMargins left="0" right="0" top="0" bottom="0" header="0.5" footer="0.5"/>
  <pageSetup fitToHeight="1" fitToWidth="1" orientation="portrait" scale="83" r:id="rId1"/>
  <headerFooter alignWithMargins="0">
    <oddHeader>&amp;L&amp;"Geneva,Bold"&amp;D&amp;C&amp;"Geneva,Bold Italic"Closed In 2001 Insolvencies
Summary By State&amp;R&amp;"Geneva,Bold"UNAUDITED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3.xml><?xml version="1.0" encoding="utf-8"?>
<worksheet xmlns="http://schemas.openxmlformats.org/spreadsheetml/2006/main" xmlns:r="http://schemas.openxmlformats.org/officeDocument/2006/relationships">
  <sheetPr>
    <pageSetUpPr fitToPage="1"/>
  </sheetPr>
  <dimension ref="A1:J71"/>
  <sheetViews>
    <sheetView zoomScale="75" zoomScaleNormal="75" workbookViewId="0" topLeftCell="A1">
      <selection activeCell="K77" sqref="K77"/>
    </sheetView>
  </sheetViews>
  <sheetFormatPr defaultColWidth="9.00390625" defaultRowHeight="12.75"/>
  <cols>
    <col min="1" max="1" width="26.375" style="7" bestFit="1" customWidth="1"/>
    <col min="2" max="3" width="13.375" style="7" bestFit="1" customWidth="1"/>
    <col min="4" max="4" width="12.125" style="7" bestFit="1" customWidth="1"/>
    <col min="5" max="5" width="14.50390625" style="7" bestFit="1" customWidth="1"/>
    <col min="6" max="6" width="15.00390625" style="7" customWidth="1"/>
    <col min="7" max="7" width="2.625" style="7" customWidth="1"/>
    <col min="8" max="8" width="38.125" style="7" customWidth="1"/>
    <col min="9" max="9" width="15.00390625" style="6" bestFit="1" customWidth="1"/>
    <col min="10" max="16384" width="10.625" style="7" customWidth="1"/>
  </cols>
  <sheetData>
    <row r="1" spans="1:6" ht="12.75">
      <c r="A1" s="125" t="s">
        <v>293</v>
      </c>
      <c r="B1" s="125"/>
      <c r="C1" s="125"/>
      <c r="D1" s="125"/>
      <c r="E1" s="125"/>
      <c r="F1" s="125"/>
    </row>
    <row r="2" ht="12.75">
      <c r="A2" s="4" t="s">
        <v>0</v>
      </c>
    </row>
    <row r="3" spans="2:5" ht="12.75">
      <c r="B3" s="19"/>
      <c r="C3" s="19" t="s">
        <v>1</v>
      </c>
      <c r="E3" s="19" t="s">
        <v>2</v>
      </c>
    </row>
    <row r="4" spans="1:6" ht="12.75">
      <c r="A4" s="7" t="s">
        <v>0</v>
      </c>
      <c r="B4" s="19" t="s">
        <v>3</v>
      </c>
      <c r="C4" s="19" t="s">
        <v>4</v>
      </c>
      <c r="D4" s="19" t="s">
        <v>5</v>
      </c>
      <c r="E4" s="19" t="s">
        <v>4</v>
      </c>
      <c r="F4" s="19" t="s">
        <v>6</v>
      </c>
    </row>
    <row r="5" ht="12.75">
      <c r="A5" s="36"/>
    </row>
    <row r="6" spans="1:9" ht="12.75">
      <c r="A6" s="36" t="s">
        <v>7</v>
      </c>
      <c r="B6" s="6">
        <f>SUM('Alabama Life'!B6,'American Educators'!B6,'American Integrity'!B6,'AMS Life'!B6,'Andrew Jackson'!B6,'coastal states'!B6,'Confed Life &amp; Annty (CLIAC)'!B6,'Consolidated National'!B6,'Consumers United'!B6,'Corporate Life'!B6,'Diamond Benefits'!B6,'EBL Life'!B6,'George Washington'!B6,'Inter-American'!B6,'Investment Life of America'!B6,'Midwest Life'!B6,'Mutual Security'!B6,'Natl American'!B6,'National Heritage'!B6,'New Jersey Life'!B6,'Old Colony Life'!B6,'Summit National'!B6,supreme!B6,underwriters!B6,Unison!B6,'United Republic'!B6,'first natl'!B6,'Investors Equity'!B6)+SUM('amer life asr'!B6,'Amer Std Life Acc'!B6,fcl!B6,'Confed Life (CLIC)'!B6,'Mutual Benefit'!B6,Settlers!B6,Statesman!B6,Universe!B6,AmerWstrn!B6,centennial!B6,'Family Guaranty'!B6,'Farmers&amp;Ranchers'!B6,'First Natl(Thrnr)'!B6,'Franklin American'!B6,'Franklin Protective'!B6,'International Fin'!B6,'Kentucky Central'!B6,Midcontinent!B6,'National Affiliated'!B6)</f>
        <v>7234802.241986457</v>
      </c>
      <c r="C6" s="6">
        <f>SUM('Alabama Life'!C6,'American Educators'!C6,'American Integrity'!C6,'AMS Life'!C6,'Andrew Jackson'!C6,'coastal states'!C6,'Confed Life &amp; Annty (CLIAC)'!C6,'Consolidated National'!C6,'Consumers United'!C6,'Corporate Life'!C6,'Diamond Benefits'!C6,'EBL Life'!C6,'George Washington'!C6,'Inter-American'!C6,'Investment Life of America'!C6,'Midwest Life'!C6,'Mutual Security'!C6,'Natl American'!C6,'National Heritage'!C6,'New Jersey Life'!C6,'Old Colony Life'!C6,'Summit National'!C6,supreme!C6,underwriters!C6,Unison!C6,'United Republic'!C6,'first natl'!C6,'Investors Equity'!C6)+SUM('amer life asr'!C6,'Amer Std Life Acc'!C6,fcl!C6,'Confed Life (CLIC)'!C6,'Mutual Benefit'!C6,Settlers!C6,Statesman!C6,Universe!C6,AmerWstrn!C6,centennial!C6,'Family Guaranty'!C6,'Farmers&amp;Ranchers'!C6,'First Natl(Thrnr)'!C6,'Franklin American'!C6,'Franklin Protective'!C6,'International Fin'!C6,'Kentucky Central'!C6,Midcontinent!C6,'National Affiliated'!C6)</f>
        <v>11301237.630110845</v>
      </c>
      <c r="D6" s="6">
        <f>SUM('Alabama Life'!D6,'American Educators'!D6,'American Integrity'!D6,'AMS Life'!D6,'Andrew Jackson'!D6,'coastal states'!D6,'Confed Life &amp; Annty (CLIAC)'!D6,'Consolidated National'!D6,'Consumers United'!D6,'Corporate Life'!D6,'Diamond Benefits'!D6,'EBL Life'!D6,'George Washington'!D6,'Inter-American'!D6,'Investment Life of America'!D6,'Midwest Life'!D6,'Mutual Security'!D6,'Natl American'!D6,'National Heritage'!D6,'New Jersey Life'!D6,'Old Colony Life'!D6,'Summit National'!D6,supreme!D6,underwriters!D6,Unison!D6,'United Republic'!D6,'first natl'!D6,'Investors Equity'!D6)+SUM('amer life asr'!D6,'Amer Std Life Acc'!D6,fcl!D6,'Confed Life (CLIC)'!D6,'Mutual Benefit'!D6,Settlers!D6,Statesman!D6,Universe!D6,AmerWstrn!D6,centennial!D6,'Family Guaranty'!D6,'Farmers&amp;Ranchers'!D6,'First Natl(Thrnr)'!D6,'Franklin American'!D6,'Franklin Protective'!D6,'International Fin'!D6,'Kentucky Central'!D6,Midcontinent!D6,'National Affiliated'!D6)</f>
        <v>3076663.60783397</v>
      </c>
      <c r="E6" s="6">
        <f>SUM('Alabama Life'!E6,'American Educators'!E6,'American Integrity'!E6,'AMS Life'!E6,'Andrew Jackson'!E6,'coastal states'!E6,'Confed Life &amp; Annty (CLIAC)'!E6,'Consolidated National'!E6,'Consumers United'!E6,'Corporate Life'!E6,'Diamond Benefits'!E6,'EBL Life'!E6,'George Washington'!E6,'Inter-American'!E6,'Investment Life of America'!E6,'Midwest Life'!E6,'Mutual Security'!E6,'Natl American'!E6,'National Heritage'!E6,'New Jersey Life'!E6,'Old Colony Life'!E6,'Summit National'!E6,supreme!E6,underwriters!E6,Unison!E6,'United Republic'!E6,'first natl'!E6,'Investors Equity'!E6)+SUM('amer life asr'!E6,'Amer Std Life Acc'!E6,fcl!E6,'Confed Life (CLIC)'!E6,'Mutual Benefit'!E6,Settlers!E6,Statesman!E6,Universe!E6,AmerWstrn!E6,centennial!E6,'Family Guaranty'!E6,'Farmers&amp;Ranchers'!E6,'First Natl(Thrnr)'!E6,'Franklin American'!E6,'Franklin Protective'!E6,'International Fin'!E6,'Kentucky Central'!E6,Midcontinent!E6,'National Affiliated'!E6)</f>
        <v>0</v>
      </c>
      <c r="F6" s="6">
        <f>SUM(B6:E6)</f>
        <v>21612703.479931273</v>
      </c>
      <c r="H6" s="7" t="s">
        <v>152</v>
      </c>
      <c r="I6" s="6">
        <f>+summary!K31</f>
        <v>3309653.1966666672</v>
      </c>
    </row>
    <row r="7" spans="1:9" ht="12.75">
      <c r="A7" s="36" t="s">
        <v>9</v>
      </c>
      <c r="B7" s="6">
        <f>SUM('Alabama Life'!B7,'American Educators'!B7,'American Integrity'!B7,'AMS Life'!B7,'Andrew Jackson'!B7,'coastal states'!B7,'Confed Life &amp; Annty (CLIAC)'!B7,'Consolidated National'!B7,'Consumers United'!B7,'Corporate Life'!B7,'Diamond Benefits'!B7,'EBL Life'!B7,'George Washington'!B7,'Inter-American'!B7,'Investment Life of America'!B7,'Midwest Life'!B7,'Mutual Security'!B7,'Natl American'!B7,'National Heritage'!B7,'New Jersey Life'!B7,'Old Colony Life'!B7,'Summit National'!B7,supreme!B7,underwriters!B7,Unison!B7,'United Republic'!B7,'first natl'!B7,'Investors Equity'!B7)+SUM('amer life asr'!B7,'Amer Std Life Acc'!B7,fcl!B7,'Confed Life (CLIC)'!B7,'Mutual Benefit'!B7,Settlers!B7,Statesman!B7,Universe!B7,AmerWstrn!B7,centennial!B7,'Family Guaranty'!B7,'Farmers&amp;Ranchers'!B7,'First Natl(Thrnr)'!B7,'Franklin American'!B7,'Franklin Protective'!B7,'International Fin'!B7,'Kentucky Central'!B7,Midcontinent!B7,'National Affiliated'!B7)</f>
        <v>93923.5157696571</v>
      </c>
      <c r="C7" s="6">
        <f>SUM('Alabama Life'!C7,'American Educators'!C7,'American Integrity'!C7,'AMS Life'!C7,'Andrew Jackson'!C7,'coastal states'!C7,'Confed Life &amp; Annty (CLIAC)'!C7,'Consolidated National'!C7,'Consumers United'!C7,'Corporate Life'!C7,'Diamond Benefits'!C7,'EBL Life'!C7,'George Washington'!C7,'Inter-American'!C7,'Investment Life of America'!C7,'Midwest Life'!C7,'Mutual Security'!C7,'Natl American'!C7,'National Heritage'!C7,'New Jersey Life'!C7,'Old Colony Life'!C7,'Summit National'!C7,supreme!C7,underwriters!C7,Unison!C7,'United Republic'!C7,'first natl'!C7,'Investors Equity'!C7)+SUM('amer life asr'!C7,'Amer Std Life Acc'!C7,fcl!C7,'Confed Life (CLIC)'!C7,'Mutual Benefit'!C7,Settlers!C7,Statesman!C7,Universe!C7,AmerWstrn!C7,centennial!C7,'Family Guaranty'!C7,'Farmers&amp;Ranchers'!C7,'First Natl(Thrnr)'!C7,'Franklin American'!C7,'Franklin Protective'!C7,'International Fin'!C7,'Kentucky Central'!C7,Midcontinent!C7,'National Affiliated'!C7)</f>
        <v>86771.10653419758</v>
      </c>
      <c r="D7" s="6">
        <f>SUM('Alabama Life'!D7,'American Educators'!D7,'American Integrity'!D7,'AMS Life'!D7,'Andrew Jackson'!D7,'coastal states'!D7,'Confed Life &amp; Annty (CLIAC)'!D7,'Consolidated National'!D7,'Consumers United'!D7,'Corporate Life'!D7,'Diamond Benefits'!D7,'EBL Life'!D7,'George Washington'!D7,'Inter-American'!D7,'Investment Life of America'!D7,'Midwest Life'!D7,'Mutual Security'!D7,'Natl American'!D7,'National Heritage'!D7,'New Jersey Life'!D7,'Old Colony Life'!D7,'Summit National'!D7,supreme!D7,underwriters!D7,Unison!D7,'United Republic'!D7,'first natl'!D7,'Investors Equity'!D7)+SUM('amer life asr'!D7,'Amer Std Life Acc'!D7,fcl!D7,'Confed Life (CLIC)'!D7,'Mutual Benefit'!D7,Settlers!D7,Statesman!D7,Universe!D7,AmerWstrn!D7,centennial!D7,'Family Guaranty'!D7,'Farmers&amp;Ranchers'!D7,'First Natl(Thrnr)'!D7,'Franklin American'!D7,'Franklin Protective'!D7,'International Fin'!D7,'Kentucky Central'!D7,Midcontinent!D7,'National Affiliated'!D7)</f>
        <v>62045.68588558845</v>
      </c>
      <c r="E7" s="6">
        <f>SUM('Alabama Life'!E7,'American Educators'!E7,'American Integrity'!E7,'AMS Life'!E7,'Andrew Jackson'!E7,'coastal states'!E7,'Confed Life &amp; Annty (CLIAC)'!E7,'Consolidated National'!E7,'Consumers United'!E7,'Corporate Life'!E7,'Diamond Benefits'!E7,'EBL Life'!E7,'George Washington'!E7,'Inter-American'!E7,'Investment Life of America'!E7,'Midwest Life'!E7,'Mutual Security'!E7,'Natl American'!E7,'National Heritage'!E7,'New Jersey Life'!E7,'Old Colony Life'!E7,'Summit National'!E7,supreme!E7,underwriters!E7,Unison!E7,'United Republic'!E7,'first natl'!E7,'Investors Equity'!E7)+SUM('amer life asr'!E7,'Amer Std Life Acc'!E7,fcl!E7,'Confed Life (CLIC)'!E7,'Mutual Benefit'!E7,Settlers!E7,Statesman!E7,Universe!E7,AmerWstrn!E7,centennial!E7,'Family Guaranty'!E7,'Farmers&amp;Ranchers'!E7,'First Natl(Thrnr)'!E7,'Franklin American'!E7,'Franklin Protective'!E7,'International Fin'!E7,'Kentucky Central'!E7,Midcontinent!E7,'National Affiliated'!E7)</f>
        <v>-529.1096404516629</v>
      </c>
      <c r="F7" s="6">
        <f aca="true" t="shared" si="0" ref="F7:F58">SUM(B7:E7)</f>
        <v>242211.19854899147</v>
      </c>
      <c r="H7" s="7" t="s">
        <v>153</v>
      </c>
      <c r="I7" s="6">
        <f>+summary!K32</f>
        <v>4796852.686666667</v>
      </c>
    </row>
    <row r="8" spans="1:9" ht="12.75">
      <c r="A8" s="36" t="s">
        <v>10</v>
      </c>
      <c r="B8" s="6">
        <f>SUM('Alabama Life'!B8,'American Educators'!B8,'American Integrity'!B8,'AMS Life'!B8,'Andrew Jackson'!B8,'coastal states'!B8,'Confed Life &amp; Annty (CLIAC)'!B8,'Consolidated National'!B8,'Consumers United'!B8,'Corporate Life'!B8,'Diamond Benefits'!B8,'EBL Life'!B8,'George Washington'!B8,'Inter-American'!B8,'Investment Life of America'!B8,'Midwest Life'!B8,'Mutual Security'!B8,'Natl American'!B8,'National Heritage'!B8,'New Jersey Life'!B8,'Old Colony Life'!B8,'Summit National'!B8,supreme!B8,underwriters!B8,Unison!B8,'United Republic'!B8,'first natl'!B8,'Investors Equity'!B8)+SUM('amer life asr'!B8,'Amer Std Life Acc'!B8,fcl!B8,'Confed Life (CLIC)'!B8,'Mutual Benefit'!B8,Settlers!B8,Statesman!B8,Universe!B8,AmerWstrn!B8,centennial!B8,'Family Guaranty'!B8,'Farmers&amp;Ranchers'!B8,'First Natl(Thrnr)'!B8,'Franklin American'!B8,'Franklin Protective'!B8,'International Fin'!B8,'Kentucky Central'!B8,Midcontinent!B8,'National Affiliated'!B8)</f>
        <v>6076650.771471104</v>
      </c>
      <c r="C8" s="6">
        <f>SUM('Alabama Life'!C8,'American Educators'!C8,'American Integrity'!C8,'AMS Life'!C8,'Andrew Jackson'!C8,'coastal states'!C8,'Confed Life &amp; Annty (CLIAC)'!C8,'Consolidated National'!C8,'Consumers United'!C8,'Corporate Life'!C8,'Diamond Benefits'!C8,'EBL Life'!C8,'George Washington'!C8,'Inter-American'!C8,'Investment Life of America'!C8,'Midwest Life'!C8,'Mutual Security'!C8,'Natl American'!C8,'National Heritage'!C8,'New Jersey Life'!C8,'Old Colony Life'!C8,'Summit National'!C8,supreme!C8,underwriters!C8,Unison!C8,'United Republic'!C8,'first natl'!C8,'Investors Equity'!C8)+SUM('amer life asr'!C8,'Amer Std Life Acc'!C8,fcl!C8,'Confed Life (CLIC)'!C8,'Mutual Benefit'!C8,Settlers!C8,Statesman!C8,Universe!C8,AmerWstrn!C8,centennial!C8,'Family Guaranty'!C8,'Farmers&amp;Ranchers'!C8,'First Natl(Thrnr)'!C8,'Franklin American'!C8,'Franklin Protective'!C8,'International Fin'!C8,'Kentucky Central'!C8,Midcontinent!C8,'National Affiliated'!C8)</f>
        <v>21050102.802769843</v>
      </c>
      <c r="D8" s="6">
        <f>SUM('Alabama Life'!D8,'American Educators'!D8,'American Integrity'!D8,'AMS Life'!D8,'Andrew Jackson'!D8,'coastal states'!D8,'Confed Life &amp; Annty (CLIAC)'!D8,'Consolidated National'!D8,'Consumers United'!D8,'Corporate Life'!D8,'Diamond Benefits'!D8,'EBL Life'!D8,'George Washington'!D8,'Inter-American'!D8,'Investment Life of America'!D8,'Midwest Life'!D8,'Mutual Security'!D8,'Natl American'!D8,'National Heritage'!D8,'New Jersey Life'!D8,'Old Colony Life'!D8,'Summit National'!D8,supreme!D8,underwriters!D8,Unison!D8,'United Republic'!D8,'first natl'!D8,'Investors Equity'!D8)+SUM('amer life asr'!D8,'Amer Std Life Acc'!D8,fcl!D8,'Confed Life (CLIC)'!D8,'Mutual Benefit'!D8,Settlers!D8,Statesman!D8,Universe!D8,AmerWstrn!D8,centennial!D8,'Family Guaranty'!D8,'Farmers&amp;Ranchers'!D8,'First Natl(Thrnr)'!D8,'Franklin American'!D8,'Franklin Protective'!D8,'International Fin'!D8,'Kentucky Central'!D8,Midcontinent!D8,'National Affiliated'!D8)</f>
        <v>4962333.859779943</v>
      </c>
      <c r="E8" s="6">
        <f>SUM('Alabama Life'!E8,'American Educators'!E8,'American Integrity'!E8,'AMS Life'!E8,'Andrew Jackson'!E8,'coastal states'!E8,'Confed Life &amp; Annty (CLIAC)'!E8,'Consolidated National'!E8,'Consumers United'!E8,'Corporate Life'!E8,'Diamond Benefits'!E8,'EBL Life'!E8,'George Washington'!E8,'Inter-American'!E8,'Investment Life of America'!E8,'Midwest Life'!E8,'Mutual Security'!E8,'Natl American'!E8,'National Heritage'!E8,'New Jersey Life'!E8,'Old Colony Life'!E8,'Summit National'!E8,supreme!E8,underwriters!E8,Unison!E8,'United Republic'!E8,'first natl'!E8,'Investors Equity'!E8)+SUM('amer life asr'!E8,'Amer Std Life Acc'!E8,fcl!E8,'Confed Life (CLIC)'!E8,'Mutual Benefit'!E8,Settlers!E8,Statesman!E8,Universe!E8,AmerWstrn!E8,centennial!E8,'Family Guaranty'!E8,'Farmers&amp;Ranchers'!E8,'First Natl(Thrnr)'!E8,'Franklin American'!E8,'Franklin Protective'!E8,'International Fin'!E8,'Kentucky Central'!E8,Midcontinent!E8,'National Affiliated'!E8)</f>
        <v>0</v>
      </c>
      <c r="F8" s="6">
        <f t="shared" si="0"/>
        <v>32089087.434020888</v>
      </c>
      <c r="H8" s="7" t="s">
        <v>154</v>
      </c>
      <c r="I8" s="6">
        <f>+summary!K33</f>
        <v>74659049.66000003</v>
      </c>
    </row>
    <row r="9" spans="1:9" ht="12.75">
      <c r="A9" s="36" t="s">
        <v>11</v>
      </c>
      <c r="B9" s="6">
        <f>SUM('Alabama Life'!B9,'American Educators'!B9,'American Integrity'!B9,'AMS Life'!B9,'Andrew Jackson'!B9,'coastal states'!B9,'Confed Life &amp; Annty (CLIAC)'!B9,'Consolidated National'!B9,'Consumers United'!B9,'Corporate Life'!B9,'Diamond Benefits'!B9,'EBL Life'!B9,'George Washington'!B9,'Inter-American'!B9,'Investment Life of America'!B9,'Midwest Life'!B9,'Mutual Security'!B9,'Natl American'!B9,'National Heritage'!B9,'New Jersey Life'!B9,'Old Colony Life'!B9,'Summit National'!B9,supreme!B9,underwriters!B9,Unison!B9,'United Republic'!B9,'first natl'!B9,'Investors Equity'!B9)+SUM('amer life asr'!B9,'Amer Std Life Acc'!B9,fcl!B9,'Confed Life (CLIC)'!B9,'Mutual Benefit'!B9,Settlers!B9,Statesman!B9,Universe!B9,AmerWstrn!B9,centennial!B9,'Family Guaranty'!B9,'Farmers&amp;Ranchers'!B9,'First Natl(Thrnr)'!B9,'Franklin American'!B9,'Franklin Protective'!B9,'International Fin'!B9,'Kentucky Central'!B9,Midcontinent!B9,'National Affiliated'!B9)</f>
        <v>3124587.6299598776</v>
      </c>
      <c r="C9" s="6">
        <f>SUM('Alabama Life'!C9,'American Educators'!C9,'American Integrity'!C9,'AMS Life'!C9,'Andrew Jackson'!C9,'coastal states'!C9,'Confed Life &amp; Annty (CLIAC)'!C9,'Consolidated National'!C9,'Consumers United'!C9,'Corporate Life'!C9,'Diamond Benefits'!C9,'EBL Life'!C9,'George Washington'!C9,'Inter-American'!C9,'Investment Life of America'!C9,'Midwest Life'!C9,'Mutual Security'!C9,'Natl American'!C9,'National Heritage'!C9,'New Jersey Life'!C9,'Old Colony Life'!C9,'Summit National'!C9,supreme!C9,underwriters!C9,Unison!C9,'United Republic'!C9,'first natl'!C9,'Investors Equity'!C9)+SUM('amer life asr'!C9,'Amer Std Life Acc'!C9,fcl!C9,'Confed Life (CLIC)'!C9,'Mutual Benefit'!C9,Settlers!C9,Statesman!C9,Universe!C9,AmerWstrn!C9,centennial!C9,'Family Guaranty'!C9,'Farmers&amp;Ranchers'!C9,'First Natl(Thrnr)'!C9,'Franklin American'!C9,'Franklin Protective'!C9,'International Fin'!C9,'Kentucky Central'!C9,Midcontinent!C9,'National Affiliated'!C9)</f>
        <v>2402799.765603019</v>
      </c>
      <c r="D9" s="6">
        <f>SUM('Alabama Life'!D9,'American Educators'!D9,'American Integrity'!D9,'AMS Life'!D9,'Andrew Jackson'!D9,'coastal states'!D9,'Confed Life &amp; Annty (CLIAC)'!D9,'Consolidated National'!D9,'Consumers United'!D9,'Corporate Life'!D9,'Diamond Benefits'!D9,'EBL Life'!D9,'George Washington'!D9,'Inter-American'!D9,'Investment Life of America'!D9,'Midwest Life'!D9,'Mutual Security'!D9,'Natl American'!D9,'National Heritage'!D9,'New Jersey Life'!D9,'Old Colony Life'!D9,'Summit National'!D9,supreme!D9,underwriters!D9,Unison!D9,'United Republic'!D9,'first natl'!D9,'Investors Equity'!D9)+SUM('amer life asr'!D9,'Amer Std Life Acc'!D9,fcl!D9,'Confed Life (CLIC)'!D9,'Mutual Benefit'!D9,Settlers!D9,Statesman!D9,Universe!D9,AmerWstrn!D9,centennial!D9,'Family Guaranty'!D9,'Farmers&amp;Ranchers'!D9,'First Natl(Thrnr)'!D9,'Franklin American'!D9,'Franklin Protective'!D9,'International Fin'!D9,'Kentucky Central'!D9,Midcontinent!D9,'National Affiliated'!D9)</f>
        <v>2028324.6958774733</v>
      </c>
      <c r="E9" s="6">
        <f>SUM('Alabama Life'!E9,'American Educators'!E9,'American Integrity'!E9,'AMS Life'!E9,'Andrew Jackson'!E9,'coastal states'!E9,'Confed Life &amp; Annty (CLIAC)'!E9,'Consolidated National'!E9,'Consumers United'!E9,'Corporate Life'!E9,'Diamond Benefits'!E9,'EBL Life'!E9,'George Washington'!E9,'Inter-American'!E9,'Investment Life of America'!E9,'Midwest Life'!E9,'Mutual Security'!E9,'Natl American'!E9,'National Heritage'!E9,'New Jersey Life'!E9,'Old Colony Life'!E9,'Summit National'!E9,supreme!E9,underwriters!E9,Unison!E9,'United Republic'!E9,'first natl'!E9,'Investors Equity'!E9)+SUM('amer life asr'!E9,'Amer Std Life Acc'!E9,fcl!E9,'Confed Life (CLIC)'!E9,'Mutual Benefit'!E9,Settlers!E9,Statesman!E9,Universe!E9,AmerWstrn!E9,centennial!E9,'Family Guaranty'!E9,'Farmers&amp;Ranchers'!E9,'First Natl(Thrnr)'!E9,'Franklin American'!E9,'Franklin Protective'!E9,'International Fin'!E9,'Kentucky Central'!E9,Midcontinent!E9,'National Affiliated'!E9)</f>
        <v>-2.0571938979587685</v>
      </c>
      <c r="F9" s="6">
        <f t="shared" si="0"/>
        <v>7555710.034246473</v>
      </c>
      <c r="H9" s="36" t="s">
        <v>193</v>
      </c>
      <c r="I9" s="6">
        <f>+summary!K34</f>
        <v>5936742.680000002</v>
      </c>
    </row>
    <row r="10" spans="1:9" ht="12.75">
      <c r="A10" s="36" t="s">
        <v>12</v>
      </c>
      <c r="B10" s="6">
        <f>SUM('Alabama Life'!B10,'American Educators'!B10,'American Integrity'!B10,'AMS Life'!B10,'Andrew Jackson'!B10,'coastal states'!B10,'Confed Life &amp; Annty (CLIAC)'!B10,'Consolidated National'!B10,'Consumers United'!B10,'Corporate Life'!B10,'Diamond Benefits'!B10,'EBL Life'!B10,'George Washington'!B10,'Inter-American'!B10,'Investment Life of America'!B10,'Midwest Life'!B10,'Mutual Security'!B10,'Natl American'!B10,'National Heritage'!B10,'New Jersey Life'!B10,'Old Colony Life'!B10,'Summit National'!B10,supreme!B10,underwriters!B10,Unison!B10,'United Republic'!B10,'first natl'!B10,'Investors Equity'!B10)+SUM('amer life asr'!B10,'Amer Std Life Acc'!B10,fcl!B10,'Confed Life (CLIC)'!B10,'Mutual Benefit'!B10,Settlers!B10,Statesman!B10,Universe!B10,AmerWstrn!B10,centennial!B10,'Family Guaranty'!B10,'Farmers&amp;Ranchers'!B10,'First Natl(Thrnr)'!B10,'Franklin American'!B10,'Franklin Protective'!B10,'International Fin'!B10,'Kentucky Central'!B10,Midcontinent!B10,'National Affiliated'!B10)</f>
        <v>25640739.105963204</v>
      </c>
      <c r="C10" s="6">
        <f>SUM('Alabama Life'!C10,'American Educators'!C10,'American Integrity'!C10,'AMS Life'!C10,'Andrew Jackson'!C10,'coastal states'!C10,'Confed Life &amp; Annty (CLIAC)'!C10,'Consolidated National'!C10,'Consumers United'!C10,'Corporate Life'!C10,'Diamond Benefits'!C10,'EBL Life'!C10,'George Washington'!C10,'Inter-American'!C10,'Investment Life of America'!C10,'Midwest Life'!C10,'Mutual Security'!C10,'Natl American'!C10,'National Heritage'!C10,'New Jersey Life'!C10,'Old Colony Life'!C10,'Summit National'!C10,supreme!C10,underwriters!C10,Unison!C10,'United Republic'!C10,'first natl'!C10,'Investors Equity'!C10)+SUM('amer life asr'!C10,'Amer Std Life Acc'!C10,fcl!C10,'Confed Life (CLIC)'!C10,'Mutual Benefit'!C10,Settlers!C10,Statesman!C10,Universe!C10,AmerWstrn!C10,centennial!C10,'Family Guaranty'!C10,'Farmers&amp;Ranchers'!C10,'First Natl(Thrnr)'!C10,'Franklin American'!C10,'Franklin Protective'!C10,'International Fin'!C10,'Kentucky Central'!C10,Midcontinent!C10,'National Affiliated'!C10)</f>
        <v>22840576.75575001</v>
      </c>
      <c r="D10" s="6">
        <f>SUM('Alabama Life'!D10,'American Educators'!D10,'American Integrity'!D10,'AMS Life'!D10,'Andrew Jackson'!D10,'coastal states'!D10,'Confed Life &amp; Annty (CLIAC)'!D10,'Consolidated National'!D10,'Consumers United'!D10,'Corporate Life'!D10,'Diamond Benefits'!D10,'EBL Life'!D10,'George Washington'!D10,'Inter-American'!D10,'Investment Life of America'!D10,'Midwest Life'!D10,'Mutual Security'!D10,'Natl American'!D10,'National Heritage'!D10,'New Jersey Life'!D10,'Old Colony Life'!D10,'Summit National'!D10,supreme!D10,underwriters!D10,Unison!D10,'United Republic'!D10,'first natl'!D10,'Investors Equity'!D10)+SUM('amer life asr'!D10,'Amer Std Life Acc'!D10,fcl!D10,'Confed Life (CLIC)'!D10,'Mutual Benefit'!D10,Settlers!D10,Statesman!D10,Universe!D10,AmerWstrn!D10,centennial!D10,'Family Guaranty'!D10,'Farmers&amp;Ranchers'!D10,'First Natl(Thrnr)'!D10,'Franklin American'!D10,'Franklin Protective'!D10,'International Fin'!D10,'Kentucky Central'!D10,Midcontinent!D10,'National Affiliated'!D10)</f>
        <v>14754337.736654263</v>
      </c>
      <c r="E10" s="6">
        <f>SUM('Alabama Life'!E10,'American Educators'!E10,'American Integrity'!E10,'AMS Life'!E10,'Andrew Jackson'!E10,'coastal states'!E10,'Confed Life &amp; Annty (CLIAC)'!E10,'Consolidated National'!E10,'Consumers United'!E10,'Corporate Life'!E10,'Diamond Benefits'!E10,'EBL Life'!E10,'George Washington'!E10,'Inter-American'!E10,'Investment Life of America'!E10,'Midwest Life'!E10,'Mutual Security'!E10,'Natl American'!E10,'National Heritage'!E10,'New Jersey Life'!E10,'Old Colony Life'!E10,'Summit National'!E10,supreme!E10,underwriters!E10,Unison!E10,'United Republic'!E10,'first natl'!E10,'Investors Equity'!E10)+SUM('amer life asr'!E10,'Amer Std Life Acc'!E10,fcl!E10,'Confed Life (CLIC)'!E10,'Mutual Benefit'!E10,Settlers!E10,Statesman!E10,Universe!E10,AmerWstrn!E10,centennial!E10,'Family Guaranty'!E10,'Farmers&amp;Ranchers'!E10,'First Natl(Thrnr)'!E10,'Franklin American'!E10,'Franklin Protective'!E10,'International Fin'!E10,'Kentucky Central'!E10,Midcontinent!E10,'National Affiliated'!E10)</f>
        <v>0</v>
      </c>
      <c r="F10" s="6">
        <f t="shared" si="0"/>
        <v>63235653.59836748</v>
      </c>
      <c r="H10" s="36" t="s">
        <v>94</v>
      </c>
      <c r="I10" s="6">
        <f>+summary!K35</f>
        <v>9829206.06</v>
      </c>
    </row>
    <row r="11" spans="1:10" ht="12.75">
      <c r="A11" s="36" t="s">
        <v>14</v>
      </c>
      <c r="B11" s="6">
        <f>SUM('Alabama Life'!B11,'American Educators'!B11,'American Integrity'!B11,'AMS Life'!B11,'Andrew Jackson'!B11,'coastal states'!B11,'Confed Life &amp; Annty (CLIAC)'!B11,'Consolidated National'!B11,'Consumers United'!B11,'Corporate Life'!B11,'Diamond Benefits'!B11,'EBL Life'!B11,'George Washington'!B11,'Inter-American'!B11,'Investment Life of America'!B11,'Midwest Life'!B11,'Mutual Security'!B11,'Natl American'!B11,'National Heritage'!B11,'New Jersey Life'!B11,'Old Colony Life'!B11,'Summit National'!B11,supreme!B11,underwriters!B11,Unison!B11,'United Republic'!B11,'first natl'!B11,'Investors Equity'!B11)+SUM('amer life asr'!B11,'Amer Std Life Acc'!B11,fcl!B11,'Confed Life (CLIC)'!B11,'Mutual Benefit'!B11,Settlers!B11,Statesman!B11,Universe!B11,AmerWstrn!B11,centennial!B11,'Family Guaranty'!B11,'Farmers&amp;Ranchers'!B11,'First Natl(Thrnr)'!B11,'Franklin American'!B11,'Franklin Protective'!B11,'International Fin'!B11,'Kentucky Central'!B11,Midcontinent!B11,'National Affiliated'!B11)</f>
        <v>2040543.7071683197</v>
      </c>
      <c r="C11" s="6">
        <f>SUM('Alabama Life'!C11,'American Educators'!C11,'American Integrity'!C11,'AMS Life'!C11,'Andrew Jackson'!C11,'coastal states'!C11,'Confed Life &amp; Annty (CLIAC)'!C11,'Consolidated National'!C11,'Consumers United'!C11,'Corporate Life'!C11,'Diamond Benefits'!C11,'EBL Life'!C11,'George Washington'!C11,'Inter-American'!C11,'Investment Life of America'!C11,'Midwest Life'!C11,'Mutual Security'!C11,'Natl American'!C11,'National Heritage'!C11,'New Jersey Life'!C11,'Old Colony Life'!C11,'Summit National'!C11,supreme!C11,underwriters!C11,Unison!C11,'United Republic'!C11,'first natl'!C11,'Investors Equity'!C11)+SUM('amer life asr'!C11,'Amer Std Life Acc'!C11,fcl!C11,'Confed Life (CLIC)'!C11,'Mutual Benefit'!C11,Settlers!C11,Statesman!C11,Universe!C11,AmerWstrn!C11,centennial!C11,'Family Guaranty'!C11,'Farmers&amp;Ranchers'!C11,'First Natl(Thrnr)'!C11,'Franklin American'!C11,'Franklin Protective'!C11,'International Fin'!C11,'Kentucky Central'!C11,Midcontinent!C11,'National Affiliated'!C11)</f>
        <v>10745952.269645939</v>
      </c>
      <c r="D11" s="6">
        <f>SUM('Alabama Life'!D11,'American Educators'!D11,'American Integrity'!D11,'AMS Life'!D11,'Andrew Jackson'!D11,'coastal states'!D11,'Confed Life &amp; Annty (CLIAC)'!D11,'Consolidated National'!D11,'Consumers United'!D11,'Corporate Life'!D11,'Diamond Benefits'!D11,'EBL Life'!D11,'George Washington'!D11,'Inter-American'!D11,'Investment Life of America'!D11,'Midwest Life'!D11,'Mutual Security'!D11,'Natl American'!D11,'National Heritage'!D11,'New Jersey Life'!D11,'Old Colony Life'!D11,'Summit National'!D11,supreme!D11,underwriters!D11,Unison!D11,'United Republic'!D11,'first natl'!D11,'Investors Equity'!D11)+SUM('amer life asr'!D11,'Amer Std Life Acc'!D11,fcl!D11,'Confed Life (CLIC)'!D11,'Mutual Benefit'!D11,Settlers!D11,Statesman!D11,Universe!D11,AmerWstrn!D11,centennial!D11,'Family Guaranty'!D11,'Farmers&amp;Ranchers'!D11,'First Natl(Thrnr)'!D11,'Franklin American'!D11,'Franklin Protective'!D11,'International Fin'!D11,'Kentucky Central'!D11,Midcontinent!D11,'National Affiliated'!D11)</f>
        <v>4163515.667394808</v>
      </c>
      <c r="E11" s="6">
        <f>SUM('Alabama Life'!E11,'American Educators'!E11,'American Integrity'!E11,'AMS Life'!E11,'Andrew Jackson'!E11,'coastal states'!E11,'Confed Life &amp; Annty (CLIAC)'!E11,'Consolidated National'!E11,'Consumers United'!E11,'Corporate Life'!E11,'Diamond Benefits'!E11,'EBL Life'!E11,'George Washington'!E11,'Inter-American'!E11,'Investment Life of America'!E11,'Midwest Life'!E11,'Mutual Security'!E11,'Natl American'!E11,'National Heritage'!E11,'New Jersey Life'!E11,'Old Colony Life'!E11,'Summit National'!E11,supreme!E11,underwriters!E11,Unison!E11,'United Republic'!E11,'first natl'!E11,'Investors Equity'!E11)+SUM('amer life asr'!E11,'Amer Std Life Acc'!E11,fcl!E11,'Confed Life (CLIC)'!E11,'Mutual Benefit'!E11,Settlers!E11,Statesman!E11,Universe!E11,AmerWstrn!E11,centennial!E11,'Family Guaranty'!E11,'Farmers&amp;Ranchers'!E11,'First Natl(Thrnr)'!E11,'Franklin American'!E11,'Franklin Protective'!E11,'International Fin'!E11,'Kentucky Central'!E11,Midcontinent!E11,'National Affiliated'!E11)</f>
        <v>0</v>
      </c>
      <c r="F11" s="6">
        <f t="shared" si="0"/>
        <v>16950011.64420907</v>
      </c>
      <c r="H11" s="7" t="s">
        <v>221</v>
      </c>
      <c r="I11" s="8">
        <f>+summary!K36</f>
        <v>4261689.7</v>
      </c>
      <c r="J11" s="36" t="s">
        <v>0</v>
      </c>
    </row>
    <row r="12" spans="1:9" ht="12.75">
      <c r="A12" s="36" t="s">
        <v>15</v>
      </c>
      <c r="B12" s="6">
        <f>SUM('Alabama Life'!B12,'American Educators'!B12,'American Integrity'!B12,'AMS Life'!B12,'Andrew Jackson'!B12,'coastal states'!B12,'Confed Life &amp; Annty (CLIAC)'!B12,'Consolidated National'!B12,'Consumers United'!B12,'Corporate Life'!B12,'Diamond Benefits'!B12,'EBL Life'!B12,'George Washington'!B12,'Inter-American'!B12,'Investment Life of America'!B12,'Midwest Life'!B12,'Mutual Security'!B12,'Natl American'!B12,'National Heritage'!B12,'New Jersey Life'!B12,'Old Colony Life'!B12,'Summit National'!B12,supreme!B12,underwriters!B12,Unison!B12,'United Republic'!B12,'first natl'!B12,'Investors Equity'!B12)+SUM('amer life asr'!B12,'Amer Std Life Acc'!B12,fcl!B12,'Confed Life (CLIC)'!B12,'Mutual Benefit'!B12,Settlers!B12,Statesman!B12,Universe!B12,AmerWstrn!B12,centennial!B12,'Family Guaranty'!B12,'Farmers&amp;Ranchers'!B12,'First Natl(Thrnr)'!B12,'Franklin American'!B12,'Franklin Protective'!B12,'International Fin'!B12,'Kentucky Central'!B12,Midcontinent!B12,'National Affiliated'!B12)</f>
        <v>103864.01612378455</v>
      </c>
      <c r="C12" s="6">
        <f>SUM('Alabama Life'!C12,'American Educators'!C12,'American Integrity'!C12,'AMS Life'!C12,'Andrew Jackson'!C12,'coastal states'!C12,'Confed Life &amp; Annty (CLIAC)'!C12,'Consolidated National'!C12,'Consumers United'!C12,'Corporate Life'!C12,'Diamond Benefits'!C12,'EBL Life'!C12,'George Washington'!C12,'Inter-American'!C12,'Investment Life of America'!C12,'Midwest Life'!C12,'Mutual Security'!C12,'Natl American'!C12,'National Heritage'!C12,'New Jersey Life'!C12,'Old Colony Life'!C12,'Summit National'!C12,supreme!C12,underwriters!C12,Unison!C12,'United Republic'!C12,'first natl'!C12,'Investors Equity'!C12)+SUM('amer life asr'!C12,'Amer Std Life Acc'!C12,fcl!C12,'Confed Life (CLIC)'!C12,'Mutual Benefit'!C12,Settlers!C12,Statesman!C12,Universe!C12,AmerWstrn!C12,centennial!C12,'Family Guaranty'!C12,'Farmers&amp;Ranchers'!C12,'First Natl(Thrnr)'!C12,'Franklin American'!C12,'Franklin Protective'!C12,'International Fin'!C12,'Kentucky Central'!C12,Midcontinent!C12,'National Affiliated'!C12)</f>
        <v>-22267.148349119234</v>
      </c>
      <c r="D12" s="6">
        <f>SUM('Alabama Life'!D12,'American Educators'!D12,'American Integrity'!D12,'AMS Life'!D12,'Andrew Jackson'!D12,'coastal states'!D12,'Confed Life &amp; Annty (CLIAC)'!D12,'Consolidated National'!D12,'Consumers United'!D12,'Corporate Life'!D12,'Diamond Benefits'!D12,'EBL Life'!D12,'George Washington'!D12,'Inter-American'!D12,'Investment Life of America'!D12,'Midwest Life'!D12,'Mutual Security'!D12,'Natl American'!D12,'National Heritage'!D12,'New Jersey Life'!D12,'Old Colony Life'!D12,'Summit National'!D12,supreme!D12,underwriters!D12,Unison!D12,'United Republic'!D12,'first natl'!D12,'Investors Equity'!D12)+SUM('amer life asr'!D12,'Amer Std Life Acc'!D12,fcl!D12,'Confed Life (CLIC)'!D12,'Mutual Benefit'!D12,Settlers!D12,Statesman!D12,Universe!D12,AmerWstrn!D12,centennial!D12,'Family Guaranty'!D12,'Farmers&amp;Ranchers'!D12,'First Natl(Thrnr)'!D12,'Franklin American'!D12,'Franklin Protective'!D12,'International Fin'!D12,'Kentucky Central'!D12,Midcontinent!D12,'National Affiliated'!D12)</f>
        <v>11213.720943447304</v>
      </c>
      <c r="E12" s="6">
        <f>SUM('Alabama Life'!E12,'American Educators'!E12,'American Integrity'!E12,'AMS Life'!E12,'Andrew Jackson'!E12,'coastal states'!E12,'Confed Life &amp; Annty (CLIAC)'!E12,'Consolidated National'!E12,'Consumers United'!E12,'Corporate Life'!E12,'Diamond Benefits'!E12,'EBL Life'!E12,'George Washington'!E12,'Inter-American'!E12,'Investment Life of America'!E12,'Midwest Life'!E12,'Mutual Security'!E12,'Natl American'!E12,'National Heritage'!E12,'New Jersey Life'!E12,'Old Colony Life'!E12,'Summit National'!E12,supreme!E12,underwriters!E12,Unison!E12,'United Republic'!E12,'first natl'!E12,'Investors Equity'!E12)+SUM('amer life asr'!E12,'Amer Std Life Acc'!E12,fcl!E12,'Confed Life (CLIC)'!E12,'Mutual Benefit'!E12,Settlers!E12,Statesman!E12,Universe!E12,AmerWstrn!E12,centennial!E12,'Family Guaranty'!E12,'Farmers&amp;Ranchers'!E12,'First Natl(Thrnr)'!E12,'Franklin American'!E12,'Franklin Protective'!E12,'International Fin'!E12,'Kentucky Central'!E12,Midcontinent!E12,'National Affiliated'!E12)</f>
        <v>-1273.749627378229</v>
      </c>
      <c r="F12" s="6">
        <f t="shared" si="0"/>
        <v>91536.83909073439</v>
      </c>
      <c r="H12" s="7" t="s">
        <v>155</v>
      </c>
      <c r="I12" s="6">
        <f>+summary!K37</f>
        <v>49038740.169999994</v>
      </c>
    </row>
    <row r="13" spans="1:9" ht="12.75">
      <c r="A13" s="36" t="s">
        <v>17</v>
      </c>
      <c r="B13" s="6">
        <f>SUM('Alabama Life'!B13,'American Educators'!B13,'American Integrity'!B13,'AMS Life'!B13,'Andrew Jackson'!B13,'coastal states'!B13,'Confed Life &amp; Annty (CLIAC)'!B13,'Consolidated National'!B13,'Consumers United'!B13,'Corporate Life'!B13,'Diamond Benefits'!B13,'EBL Life'!B13,'George Washington'!B13,'Inter-American'!B13,'Investment Life of America'!B13,'Midwest Life'!B13,'Mutual Security'!B13,'Natl American'!B13,'National Heritage'!B13,'New Jersey Life'!B13,'Old Colony Life'!B13,'Summit National'!B13,supreme!B13,underwriters!B13,Unison!B13,'United Republic'!B13,'first natl'!B13,'Investors Equity'!B13)+SUM('amer life asr'!B13,'Amer Std Life Acc'!B13,fcl!B13,'Confed Life (CLIC)'!B13,'Mutual Benefit'!B13,Settlers!B13,Statesman!B13,Universe!B13,AmerWstrn!B13,centennial!B13,'Family Guaranty'!B13,'Farmers&amp;Ranchers'!B13,'First Natl(Thrnr)'!B13,'Franklin American'!B13,'Franklin Protective'!B13,'International Fin'!B13,'Kentucky Central'!B13,Midcontinent!B13,'National Affiliated'!B13)</f>
        <v>1203413.845814257</v>
      </c>
      <c r="C13" s="6">
        <f>SUM('Alabama Life'!C13,'American Educators'!C13,'American Integrity'!C13,'AMS Life'!C13,'Andrew Jackson'!C13,'coastal states'!C13,'Confed Life &amp; Annty (CLIAC)'!C13,'Consolidated National'!C13,'Consumers United'!C13,'Corporate Life'!C13,'Diamond Benefits'!C13,'EBL Life'!C13,'George Washington'!C13,'Inter-American'!C13,'Investment Life of America'!C13,'Midwest Life'!C13,'Mutual Security'!C13,'Natl American'!C13,'National Heritage'!C13,'New Jersey Life'!C13,'Old Colony Life'!C13,'Summit National'!C13,supreme!C13,underwriters!C13,Unison!C13,'United Republic'!C13,'first natl'!C13,'Investors Equity'!C13)+SUM('amer life asr'!C13,'Amer Std Life Acc'!C13,fcl!C13,'Confed Life (CLIC)'!C13,'Mutual Benefit'!C13,Settlers!C13,Statesman!C13,Universe!C13,AmerWstrn!C13,centennial!C13,'Family Guaranty'!C13,'Farmers&amp;Ranchers'!C13,'First Natl(Thrnr)'!C13,'Franklin American'!C13,'Franklin Protective'!C13,'International Fin'!C13,'Kentucky Central'!C13,Midcontinent!C13,'National Affiliated'!C13)</f>
        <v>14732221.93480357</v>
      </c>
      <c r="D13" s="6">
        <f>SUM('Alabama Life'!D13,'American Educators'!D13,'American Integrity'!D13,'AMS Life'!D13,'Andrew Jackson'!D13,'coastal states'!D13,'Confed Life &amp; Annty (CLIAC)'!D13,'Consolidated National'!D13,'Consumers United'!D13,'Corporate Life'!D13,'Diamond Benefits'!D13,'EBL Life'!D13,'George Washington'!D13,'Inter-American'!D13,'Investment Life of America'!D13,'Midwest Life'!D13,'Mutual Security'!D13,'Natl American'!D13,'National Heritage'!D13,'New Jersey Life'!D13,'Old Colony Life'!D13,'Summit National'!D13,supreme!D13,underwriters!D13,Unison!D13,'United Republic'!D13,'first natl'!D13,'Investors Equity'!D13)+SUM('amer life asr'!D13,'Amer Std Life Acc'!D13,fcl!D13,'Confed Life (CLIC)'!D13,'Mutual Benefit'!D13,Settlers!D13,Statesman!D13,Universe!D13,AmerWstrn!D13,centennial!D13,'Family Guaranty'!D13,'Farmers&amp;Ranchers'!D13,'First Natl(Thrnr)'!D13,'Franklin American'!D13,'Franklin Protective'!D13,'International Fin'!D13,'Kentucky Central'!D13,Midcontinent!D13,'National Affiliated'!D13)</f>
        <v>1747734.874454111</v>
      </c>
      <c r="E13" s="6">
        <f>SUM('Alabama Life'!E13,'American Educators'!E13,'American Integrity'!E13,'AMS Life'!E13,'Andrew Jackson'!E13,'coastal states'!E13,'Confed Life &amp; Annty (CLIAC)'!E13,'Consolidated National'!E13,'Consumers United'!E13,'Corporate Life'!E13,'Diamond Benefits'!E13,'EBL Life'!E13,'George Washington'!E13,'Inter-American'!E13,'Investment Life of America'!E13,'Midwest Life'!E13,'Mutual Security'!E13,'Natl American'!E13,'National Heritage'!E13,'New Jersey Life'!E13,'Old Colony Life'!E13,'Summit National'!E13,supreme!E13,underwriters!E13,Unison!E13,'United Republic'!E13,'first natl'!E13,'Investors Equity'!E13)+SUM('amer life asr'!E13,'Amer Std Life Acc'!E13,fcl!E13,'Confed Life (CLIC)'!E13,'Mutual Benefit'!E13,Settlers!E13,Statesman!E13,Universe!E13,AmerWstrn!E13,centennial!E13,'Family Guaranty'!E13,'Farmers&amp;Ranchers'!E13,'First Natl(Thrnr)'!E13,'Franklin American'!E13,'Franklin Protective'!E13,'International Fin'!E13,'Kentucky Central'!E13,Midcontinent!E13,'National Affiliated'!E13)</f>
        <v>289594.1656422085</v>
      </c>
      <c r="F13" s="6">
        <f t="shared" si="0"/>
        <v>17972964.820714146</v>
      </c>
      <c r="H13" s="7" t="s">
        <v>156</v>
      </c>
      <c r="I13" s="6">
        <f>+summary!K38</f>
        <v>40647803.88422797</v>
      </c>
    </row>
    <row r="14" spans="1:9" ht="12.75">
      <c r="A14" s="36" t="s">
        <v>19</v>
      </c>
      <c r="B14" s="6">
        <f>SUM('Alabama Life'!B14,'American Educators'!B14,'American Integrity'!B14,'AMS Life'!B14,'Andrew Jackson'!B14,'coastal states'!B14,'Confed Life &amp; Annty (CLIAC)'!B14,'Consolidated National'!B14,'Consumers United'!B14,'Corporate Life'!B14,'Diamond Benefits'!B14,'EBL Life'!B14,'George Washington'!B14,'Inter-American'!B14,'Investment Life of America'!B14,'Midwest Life'!B14,'Mutual Security'!B14,'Natl American'!B14,'National Heritage'!B14,'New Jersey Life'!B14,'Old Colony Life'!B14,'Summit National'!B14,supreme!B14,underwriters!B14,Unison!B14,'United Republic'!B14,'first natl'!B14,'Investors Equity'!B14)+SUM('amer life asr'!B14,'Amer Std Life Acc'!B14,fcl!B14,'Confed Life (CLIC)'!B14,'Mutual Benefit'!B14,Settlers!B14,Statesman!B14,Universe!B14,AmerWstrn!B14,centennial!B14,'Family Guaranty'!B14,'Farmers&amp;Ranchers'!B14,'First Natl(Thrnr)'!B14,'Franklin American'!B14,'Franklin Protective'!B14,'International Fin'!B14,'Kentucky Central'!B14,Midcontinent!B14,'National Affiliated'!B14)</f>
        <v>211067.9380919134</v>
      </c>
      <c r="C14" s="6">
        <f>SUM('Alabama Life'!C14,'American Educators'!C14,'American Integrity'!C14,'AMS Life'!C14,'Andrew Jackson'!C14,'coastal states'!C14,'Confed Life &amp; Annty (CLIAC)'!C14,'Consolidated National'!C14,'Consumers United'!C14,'Corporate Life'!C14,'Diamond Benefits'!C14,'EBL Life'!C14,'George Washington'!C14,'Inter-American'!C14,'Investment Life of America'!C14,'Midwest Life'!C14,'Mutual Security'!C14,'Natl American'!C14,'National Heritage'!C14,'New Jersey Life'!C14,'Old Colony Life'!C14,'Summit National'!C14,supreme!C14,underwriters!C14,Unison!C14,'United Republic'!C14,'first natl'!C14,'Investors Equity'!C14)+SUM('amer life asr'!C14,'Amer Std Life Acc'!C14,fcl!C14,'Confed Life (CLIC)'!C14,'Mutual Benefit'!C14,Settlers!C14,Statesman!C14,Universe!C14,AmerWstrn!C14,centennial!C14,'Family Guaranty'!C14,'Farmers&amp;Ranchers'!C14,'First Natl(Thrnr)'!C14,'Franklin American'!C14,'Franklin Protective'!C14,'International Fin'!C14,'Kentucky Central'!C14,Midcontinent!C14,'National Affiliated'!C14)</f>
        <v>640414.6995764765</v>
      </c>
      <c r="D14" s="6">
        <f>SUM('Alabama Life'!D14,'American Educators'!D14,'American Integrity'!D14,'AMS Life'!D14,'Andrew Jackson'!D14,'coastal states'!D14,'Confed Life &amp; Annty (CLIAC)'!D14,'Consolidated National'!D14,'Consumers United'!D14,'Corporate Life'!D14,'Diamond Benefits'!D14,'EBL Life'!D14,'George Washington'!D14,'Inter-American'!D14,'Investment Life of America'!D14,'Midwest Life'!D14,'Mutual Security'!D14,'Natl American'!D14,'National Heritage'!D14,'New Jersey Life'!D14,'Old Colony Life'!D14,'Summit National'!D14,supreme!D14,underwriters!D14,Unison!D14,'United Republic'!D14,'first natl'!D14,'Investors Equity'!D14)+SUM('amer life asr'!D14,'Amer Std Life Acc'!D14,fcl!D14,'Confed Life (CLIC)'!D14,'Mutual Benefit'!D14,Settlers!D14,Statesman!D14,Universe!D14,AmerWstrn!D14,centennial!D14,'Family Guaranty'!D14,'Farmers&amp;Ranchers'!D14,'First Natl(Thrnr)'!D14,'Franklin American'!D14,'Franklin Protective'!D14,'International Fin'!D14,'Kentucky Central'!D14,Midcontinent!D14,'National Affiliated'!D14)</f>
        <v>-6137.62138089293</v>
      </c>
      <c r="E14" s="6">
        <f>SUM('Alabama Life'!E14,'American Educators'!E14,'American Integrity'!E14,'AMS Life'!E14,'Andrew Jackson'!E14,'coastal states'!E14,'Confed Life &amp; Annty (CLIAC)'!E14,'Consolidated National'!E14,'Consumers United'!E14,'Corporate Life'!E14,'Diamond Benefits'!E14,'EBL Life'!E14,'George Washington'!E14,'Inter-American'!E14,'Investment Life of America'!E14,'Midwest Life'!E14,'Mutual Security'!E14,'Natl American'!E14,'National Heritage'!E14,'New Jersey Life'!E14,'Old Colony Life'!E14,'Summit National'!E14,supreme!E14,underwriters!E14,Unison!E14,'United Republic'!E14,'first natl'!E14,'Investors Equity'!E14)+SUM('amer life asr'!E14,'Amer Std Life Acc'!E14,fcl!E14,'Confed Life (CLIC)'!E14,'Mutual Benefit'!E14,Settlers!E14,Statesman!E14,Universe!E14,AmerWstrn!E14,centennial!E14,'Family Guaranty'!E14,'Farmers&amp;Ranchers'!E14,'First Natl(Thrnr)'!E14,'Franklin American'!E14,'Franklin Protective'!E14,'International Fin'!E14,'Kentucky Central'!E14,Midcontinent!E14,'National Affiliated'!E14)</f>
        <v>0</v>
      </c>
      <c r="F14" s="6">
        <f t="shared" si="0"/>
        <v>845345.0162874969</v>
      </c>
      <c r="H14" s="7" t="s">
        <v>243</v>
      </c>
      <c r="I14" s="8">
        <f>+summary!K39</f>
        <v>8412680.247558229</v>
      </c>
    </row>
    <row r="15" spans="1:9" ht="12.75">
      <c r="A15" s="36" t="s">
        <v>21</v>
      </c>
      <c r="B15" s="6">
        <f>SUM('Alabama Life'!B15,'American Educators'!B15,'American Integrity'!B15,'AMS Life'!B15,'Andrew Jackson'!B15,'coastal states'!B15,'Confed Life &amp; Annty (CLIAC)'!B15,'Consolidated National'!B15,'Consumers United'!B15,'Corporate Life'!B15,'Diamond Benefits'!B15,'EBL Life'!B15,'George Washington'!B15,'Inter-American'!B15,'Investment Life of America'!B15,'Midwest Life'!B15,'Mutual Security'!B15,'Natl American'!B15,'National Heritage'!B15,'New Jersey Life'!B15,'Old Colony Life'!B15,'Summit National'!B15,supreme!B15,underwriters!B15,Unison!B15,'United Republic'!B15,'first natl'!B15,'Investors Equity'!B15)+SUM('amer life asr'!B15,'Amer Std Life Acc'!B15,fcl!B15,'Confed Life (CLIC)'!B15,'Mutual Benefit'!B15,Settlers!B15,Statesman!B15,Universe!B15,AmerWstrn!B15,centennial!B15,'Family Guaranty'!B15,'Farmers&amp;Ranchers'!B15,'First Natl(Thrnr)'!B15,'Franklin American'!B15,'Franklin Protective'!B15,'International Fin'!B15,'Kentucky Central'!B15,Midcontinent!B15,'National Affiliated'!B15)</f>
        <v>18603945.856716096</v>
      </c>
      <c r="C15" s="6">
        <f>SUM('Alabama Life'!C15,'American Educators'!C15,'American Integrity'!C15,'AMS Life'!C15,'Andrew Jackson'!C15,'coastal states'!C15,'Confed Life &amp; Annty (CLIAC)'!C15,'Consolidated National'!C15,'Consumers United'!C15,'Corporate Life'!C15,'Diamond Benefits'!C15,'EBL Life'!C15,'George Washington'!C15,'Inter-American'!C15,'Investment Life of America'!C15,'Midwest Life'!C15,'Mutual Security'!C15,'Natl American'!C15,'National Heritage'!C15,'New Jersey Life'!C15,'Old Colony Life'!C15,'Summit National'!C15,supreme!C15,underwriters!C15,Unison!C15,'United Republic'!C15,'first natl'!C15,'Investors Equity'!C15)+SUM('amer life asr'!C15,'Amer Std Life Acc'!C15,fcl!C15,'Confed Life (CLIC)'!C15,'Mutual Benefit'!C15,Settlers!C15,Statesman!C15,Universe!C15,AmerWstrn!C15,centennial!C15,'Family Guaranty'!C15,'Farmers&amp;Ranchers'!C15,'First Natl(Thrnr)'!C15,'Franklin American'!C15,'Franklin Protective'!C15,'International Fin'!C15,'Kentucky Central'!C15,Midcontinent!C15,'National Affiliated'!C15)</f>
        <v>108057667.14594518</v>
      </c>
      <c r="D15" s="6">
        <f>SUM('Alabama Life'!D15,'American Educators'!D15,'American Integrity'!D15,'AMS Life'!D15,'Andrew Jackson'!D15,'coastal states'!D15,'Confed Life &amp; Annty (CLIAC)'!D15,'Consolidated National'!D15,'Consumers United'!D15,'Corporate Life'!D15,'Diamond Benefits'!D15,'EBL Life'!D15,'George Washington'!D15,'Inter-American'!D15,'Investment Life of America'!D15,'Midwest Life'!D15,'Mutual Security'!D15,'Natl American'!D15,'National Heritage'!D15,'New Jersey Life'!D15,'Old Colony Life'!D15,'Summit National'!D15,supreme!D15,underwriters!D15,Unison!D15,'United Republic'!D15,'first natl'!D15,'Investors Equity'!D15)+SUM('amer life asr'!D15,'Amer Std Life Acc'!D15,fcl!D15,'Confed Life (CLIC)'!D15,'Mutual Benefit'!D15,Settlers!D15,Statesman!D15,Universe!D15,AmerWstrn!D15,centennial!D15,'Family Guaranty'!D15,'Farmers&amp;Ranchers'!D15,'First Natl(Thrnr)'!D15,'Franklin American'!D15,'Franklin Protective'!D15,'International Fin'!D15,'Kentucky Central'!D15,Midcontinent!D15,'National Affiliated'!D15)</f>
        <v>14481190.293314356</v>
      </c>
      <c r="E15" s="6">
        <f>SUM('Alabama Life'!E15,'American Educators'!E15,'American Integrity'!E15,'AMS Life'!E15,'Andrew Jackson'!E15,'coastal states'!E15,'Confed Life &amp; Annty (CLIAC)'!E15,'Consolidated National'!E15,'Consumers United'!E15,'Corporate Life'!E15,'Diamond Benefits'!E15,'EBL Life'!E15,'George Washington'!E15,'Inter-American'!E15,'Investment Life of America'!E15,'Midwest Life'!E15,'Mutual Security'!E15,'Natl American'!E15,'National Heritage'!E15,'New Jersey Life'!E15,'Old Colony Life'!E15,'Summit National'!E15,supreme!E15,underwriters!E15,Unison!E15,'United Republic'!E15,'first natl'!E15,'Investors Equity'!E15)+SUM('amer life asr'!E15,'Amer Std Life Acc'!E15,fcl!E15,'Confed Life (CLIC)'!E15,'Mutual Benefit'!E15,Settlers!E15,Statesman!E15,Universe!E15,AmerWstrn!E15,centennial!E15,'Family Guaranty'!E15,'Farmers&amp;Ranchers'!E15,'First Natl(Thrnr)'!E15,'Franklin American'!E15,'Franklin Protective'!E15,'International Fin'!E15,'Kentucky Central'!E15,Midcontinent!E15,'National Affiliated'!E15)</f>
        <v>14940.058439460503</v>
      </c>
      <c r="F15" s="6">
        <f t="shared" si="0"/>
        <v>141157743.3544151</v>
      </c>
      <c r="H15" s="7" t="s">
        <v>148</v>
      </c>
      <c r="I15" s="6">
        <f>+summary!K40</f>
        <v>19528837.35</v>
      </c>
    </row>
    <row r="16" spans="1:9" ht="12.75">
      <c r="A16" s="36" t="s">
        <v>23</v>
      </c>
      <c r="B16" s="6">
        <f>SUM('Alabama Life'!B16,'American Educators'!B16,'American Integrity'!B16,'AMS Life'!B16,'Andrew Jackson'!B16,'coastal states'!B16,'Confed Life &amp; Annty (CLIAC)'!B16,'Consolidated National'!B16,'Consumers United'!B16,'Corporate Life'!B16,'Diamond Benefits'!B16,'EBL Life'!B16,'George Washington'!B16,'Inter-American'!B16,'Investment Life of America'!B16,'Midwest Life'!B16,'Mutual Security'!B16,'Natl American'!B16,'National Heritage'!B16,'New Jersey Life'!B16,'Old Colony Life'!B16,'Summit National'!B16,supreme!B16,underwriters!B16,Unison!B16,'United Republic'!B16,'first natl'!B16,'Investors Equity'!B16)+SUM('amer life asr'!B16,'Amer Std Life Acc'!B16,fcl!B16,'Confed Life (CLIC)'!B16,'Mutual Benefit'!B16,Settlers!B16,Statesman!B16,Universe!B16,AmerWstrn!B16,centennial!B16,'Family Guaranty'!B16,'Farmers&amp;Ranchers'!B16,'First Natl(Thrnr)'!B16,'Franklin American'!B16,'Franklin Protective'!B16,'International Fin'!B16,'Kentucky Central'!B16,Midcontinent!B16,'National Affiliated'!B16)</f>
        <v>5188130.724392902</v>
      </c>
      <c r="C16" s="6">
        <f>SUM('Alabama Life'!C16,'American Educators'!C16,'American Integrity'!C16,'AMS Life'!C16,'Andrew Jackson'!C16,'coastal states'!C16,'Confed Life &amp; Annty (CLIAC)'!C16,'Consolidated National'!C16,'Consumers United'!C16,'Corporate Life'!C16,'Diamond Benefits'!C16,'EBL Life'!C16,'George Washington'!C16,'Inter-American'!C16,'Investment Life of America'!C16,'Midwest Life'!C16,'Mutual Security'!C16,'Natl American'!C16,'National Heritage'!C16,'New Jersey Life'!C16,'Old Colony Life'!C16,'Summit National'!C16,supreme!C16,underwriters!C16,Unison!C16,'United Republic'!C16,'first natl'!C16,'Investors Equity'!C16)+SUM('amer life asr'!C16,'Amer Std Life Acc'!C16,fcl!C16,'Confed Life (CLIC)'!C16,'Mutual Benefit'!C16,Settlers!C16,Statesman!C16,Universe!C16,AmerWstrn!C16,centennial!C16,'Family Guaranty'!C16,'Farmers&amp;Ranchers'!C16,'First Natl(Thrnr)'!C16,'Franklin American'!C16,'Franklin Protective'!C16,'International Fin'!C16,'Kentucky Central'!C16,Midcontinent!C16,'National Affiliated'!C16)</f>
        <v>10106356.013490114</v>
      </c>
      <c r="D16" s="6">
        <f>SUM('Alabama Life'!D16,'American Educators'!D16,'American Integrity'!D16,'AMS Life'!D16,'Andrew Jackson'!D16,'coastal states'!D16,'Confed Life &amp; Annty (CLIAC)'!D16,'Consolidated National'!D16,'Consumers United'!D16,'Corporate Life'!D16,'Diamond Benefits'!D16,'EBL Life'!D16,'George Washington'!D16,'Inter-American'!D16,'Investment Life of America'!D16,'Midwest Life'!D16,'Mutual Security'!D16,'Natl American'!D16,'National Heritage'!D16,'New Jersey Life'!D16,'Old Colony Life'!D16,'Summit National'!D16,supreme!D16,underwriters!D16,Unison!D16,'United Republic'!D16,'first natl'!D16,'Investors Equity'!D16)+SUM('amer life asr'!D16,'Amer Std Life Acc'!D16,fcl!D16,'Confed Life (CLIC)'!D16,'Mutual Benefit'!D16,Settlers!D16,Statesman!D16,Universe!D16,AmerWstrn!D16,centennial!D16,'Family Guaranty'!D16,'Farmers&amp;Ranchers'!D16,'First Natl(Thrnr)'!D16,'Franklin American'!D16,'Franklin Protective'!D16,'International Fin'!D16,'Kentucky Central'!D16,Midcontinent!D16,'National Affiliated'!D16)</f>
        <v>4359008.331158351</v>
      </c>
      <c r="E16" s="6">
        <f>SUM('Alabama Life'!E16,'American Educators'!E16,'American Integrity'!E16,'AMS Life'!E16,'Andrew Jackson'!E16,'coastal states'!E16,'Confed Life &amp; Annty (CLIAC)'!E16,'Consolidated National'!E16,'Consumers United'!E16,'Corporate Life'!E16,'Diamond Benefits'!E16,'EBL Life'!E16,'George Washington'!E16,'Inter-American'!E16,'Investment Life of America'!E16,'Midwest Life'!E16,'Mutual Security'!E16,'Natl American'!E16,'National Heritage'!E16,'New Jersey Life'!E16,'Old Colony Life'!E16,'Summit National'!E16,supreme!E16,underwriters!E16,Unison!E16,'United Republic'!E16,'first natl'!E16,'Investors Equity'!E16)+SUM('amer life asr'!E16,'Amer Std Life Acc'!E16,fcl!E16,'Confed Life (CLIC)'!E16,'Mutual Benefit'!E16,Settlers!E16,Statesman!E16,Universe!E16,AmerWstrn!E16,centennial!E16,'Family Guaranty'!E16,'Farmers&amp;Ranchers'!E16,'First Natl(Thrnr)'!E16,'Franklin American'!E16,'Franklin Protective'!E16,'International Fin'!E16,'Kentucky Central'!E16,Midcontinent!E16,'National Affiliated'!E16)</f>
        <v>135194.89013427607</v>
      </c>
      <c r="F16" s="6">
        <f t="shared" si="0"/>
        <v>19788689.959175643</v>
      </c>
      <c r="H16" s="7" t="s">
        <v>132</v>
      </c>
      <c r="I16" s="8">
        <f>+summary!K41</f>
        <v>-0.013041032372711934</v>
      </c>
    </row>
    <row r="17" spans="1:9" ht="12.75">
      <c r="A17" s="36" t="s">
        <v>24</v>
      </c>
      <c r="B17" s="6">
        <f>SUM('Alabama Life'!B17,'American Educators'!B17,'American Integrity'!B17,'AMS Life'!B17,'Andrew Jackson'!B17,'coastal states'!B17,'Confed Life &amp; Annty (CLIAC)'!B17,'Consolidated National'!B17,'Consumers United'!B17,'Corporate Life'!B17,'Diamond Benefits'!B17,'EBL Life'!B17,'George Washington'!B17,'Inter-American'!B17,'Investment Life of America'!B17,'Midwest Life'!B17,'Mutual Security'!B17,'Natl American'!B17,'National Heritage'!B17,'New Jersey Life'!B17,'Old Colony Life'!B17,'Summit National'!B17,supreme!B17,underwriters!B17,Unison!B17,'United Republic'!B17,'first natl'!B17,'Investors Equity'!B17)+SUM('amer life asr'!B17,'Amer Std Life Acc'!B17,fcl!B17,'Confed Life (CLIC)'!B17,'Mutual Benefit'!B17,Settlers!B17,Statesman!B17,Universe!B17,AmerWstrn!B17,centennial!B17,'Family Guaranty'!B17,'Farmers&amp;Ranchers'!B17,'First Natl(Thrnr)'!B17,'Franklin American'!B17,'Franklin Protective'!B17,'International Fin'!B17,'Kentucky Central'!B17,Midcontinent!B17,'National Affiliated'!B17)</f>
        <v>544198.1470431588</v>
      </c>
      <c r="C17" s="6">
        <f>SUM('Alabama Life'!C17,'American Educators'!C17,'American Integrity'!C17,'AMS Life'!C17,'Andrew Jackson'!C17,'coastal states'!C17,'Confed Life &amp; Annty (CLIAC)'!C17,'Consolidated National'!C17,'Consumers United'!C17,'Corporate Life'!C17,'Diamond Benefits'!C17,'EBL Life'!C17,'George Washington'!C17,'Inter-American'!C17,'Investment Life of America'!C17,'Midwest Life'!C17,'Mutual Security'!C17,'Natl American'!C17,'National Heritage'!C17,'New Jersey Life'!C17,'Old Colony Life'!C17,'Summit National'!C17,supreme!C17,underwriters!C17,Unison!C17,'United Republic'!C17,'first natl'!C17,'Investors Equity'!C17)+SUM('amer life asr'!C17,'Amer Std Life Acc'!C17,fcl!C17,'Confed Life (CLIC)'!C17,'Mutual Benefit'!C17,Settlers!C17,Statesman!C17,Universe!C17,AmerWstrn!C17,centennial!C17,'Family Guaranty'!C17,'Farmers&amp;Ranchers'!C17,'First Natl(Thrnr)'!C17,'Franklin American'!C17,'Franklin Protective'!C17,'International Fin'!C17,'Kentucky Central'!C17,Midcontinent!C17,'National Affiliated'!C17)</f>
        <v>20496121.776798118</v>
      </c>
      <c r="D17" s="6">
        <f>SUM('Alabama Life'!D17,'American Educators'!D17,'American Integrity'!D17,'AMS Life'!D17,'Andrew Jackson'!D17,'coastal states'!D17,'Confed Life &amp; Annty (CLIAC)'!D17,'Consolidated National'!D17,'Consumers United'!D17,'Corporate Life'!D17,'Diamond Benefits'!D17,'EBL Life'!D17,'George Washington'!D17,'Inter-American'!D17,'Investment Life of America'!D17,'Midwest Life'!D17,'Mutual Security'!D17,'Natl American'!D17,'National Heritage'!D17,'New Jersey Life'!D17,'Old Colony Life'!D17,'Summit National'!D17,supreme!D17,underwriters!D17,Unison!D17,'United Republic'!D17,'first natl'!D17,'Investors Equity'!D17)+SUM('amer life asr'!D17,'Amer Std Life Acc'!D17,fcl!D17,'Confed Life (CLIC)'!D17,'Mutual Benefit'!D17,Settlers!D17,Statesman!D17,Universe!D17,AmerWstrn!D17,centennial!D17,'Family Guaranty'!D17,'Farmers&amp;Ranchers'!D17,'First Natl(Thrnr)'!D17,'Franklin American'!D17,'Franklin Protective'!D17,'International Fin'!D17,'Kentucky Central'!D17,Midcontinent!D17,'National Affiliated'!D17)</f>
        <v>-41403.6525334803</v>
      </c>
      <c r="E17" s="6">
        <f>SUM('Alabama Life'!E17,'American Educators'!E17,'American Integrity'!E17,'AMS Life'!E17,'Andrew Jackson'!E17,'coastal states'!E17,'Confed Life &amp; Annty (CLIAC)'!E17,'Consolidated National'!E17,'Consumers United'!E17,'Corporate Life'!E17,'Diamond Benefits'!E17,'EBL Life'!E17,'George Washington'!E17,'Inter-American'!E17,'Investment Life of America'!E17,'Midwest Life'!E17,'Mutual Security'!E17,'Natl American'!E17,'National Heritage'!E17,'New Jersey Life'!E17,'Old Colony Life'!E17,'Summit National'!E17,supreme!E17,underwriters!E17,Unison!E17,'United Republic'!E17,'first natl'!E17,'Investors Equity'!E17)+SUM('amer life asr'!E17,'Amer Std Life Acc'!E17,fcl!E17,'Confed Life (CLIC)'!E17,'Mutual Benefit'!E17,Settlers!E17,Statesman!E17,Universe!E17,AmerWstrn!E17,centennial!E17,'Family Guaranty'!E17,'Farmers&amp;Ranchers'!E17,'First Natl(Thrnr)'!E17,'Franklin American'!E17,'Franklin Protective'!E17,'International Fin'!E17,'Kentucky Central'!E17,Midcontinent!E17,'National Affiliated'!E17)</f>
        <v>0</v>
      </c>
      <c r="F17" s="6">
        <f t="shared" si="0"/>
        <v>20998916.271307796</v>
      </c>
      <c r="H17" s="7" t="s">
        <v>159</v>
      </c>
      <c r="I17" s="6">
        <f>+summary!K42</f>
        <v>0</v>
      </c>
    </row>
    <row r="18" spans="1:9" ht="12.75">
      <c r="A18" s="36" t="s">
        <v>26</v>
      </c>
      <c r="B18" s="6">
        <f>SUM('Alabama Life'!B18,'American Educators'!B18,'American Integrity'!B18,'AMS Life'!B18,'Andrew Jackson'!B18,'coastal states'!B18,'Confed Life &amp; Annty (CLIAC)'!B18,'Consolidated National'!B18,'Consumers United'!B18,'Corporate Life'!B18,'Diamond Benefits'!B18,'EBL Life'!B18,'George Washington'!B18,'Inter-American'!B18,'Investment Life of America'!B18,'Midwest Life'!B18,'Mutual Security'!B18,'Natl American'!B18,'National Heritage'!B18,'New Jersey Life'!B18,'Old Colony Life'!B18,'Summit National'!B18,supreme!B18,underwriters!B18,Unison!B18,'United Republic'!B18,'first natl'!B18,'Investors Equity'!B18)+SUM('amer life asr'!B18,'Amer Std Life Acc'!B18,fcl!B18,'Confed Life (CLIC)'!B18,'Mutual Benefit'!B18,Settlers!B18,Statesman!B18,Universe!B18,AmerWstrn!B18,centennial!B18,'Family Guaranty'!B18,'Farmers&amp;Ranchers'!B18,'First Natl(Thrnr)'!B18,'Franklin American'!B18,'Franklin Protective'!B18,'International Fin'!B18,'Kentucky Central'!B18,Midcontinent!B18,'National Affiliated'!B18)</f>
        <v>1389303.9251979406</v>
      </c>
      <c r="C18" s="6">
        <f>SUM('Alabama Life'!C18,'American Educators'!C18,'American Integrity'!C18,'AMS Life'!C18,'Andrew Jackson'!C18,'coastal states'!C18,'Confed Life &amp; Annty (CLIAC)'!C18,'Consolidated National'!C18,'Consumers United'!C18,'Corporate Life'!C18,'Diamond Benefits'!C18,'EBL Life'!C18,'George Washington'!C18,'Inter-American'!C18,'Investment Life of America'!C18,'Midwest Life'!C18,'Mutual Security'!C18,'Natl American'!C18,'National Heritage'!C18,'New Jersey Life'!C18,'Old Colony Life'!C18,'Summit National'!C18,supreme!C18,underwriters!C18,Unison!C18,'United Republic'!C18,'first natl'!C18,'Investors Equity'!C18)+SUM('amer life asr'!C18,'Amer Std Life Acc'!C18,fcl!C18,'Confed Life (CLIC)'!C18,'Mutual Benefit'!C18,Settlers!C18,Statesman!C18,Universe!C18,AmerWstrn!C18,centennial!C18,'Family Guaranty'!C18,'Farmers&amp;Ranchers'!C18,'First Natl(Thrnr)'!C18,'Franklin American'!C18,'Franklin Protective'!C18,'International Fin'!C18,'Kentucky Central'!C18,Midcontinent!C18,'National Affiliated'!C18)</f>
        <v>1267882.006308695</v>
      </c>
      <c r="D18" s="6">
        <f>SUM('Alabama Life'!D18,'American Educators'!D18,'American Integrity'!D18,'AMS Life'!D18,'Andrew Jackson'!D18,'coastal states'!D18,'Confed Life &amp; Annty (CLIAC)'!D18,'Consolidated National'!D18,'Consumers United'!D18,'Corporate Life'!D18,'Diamond Benefits'!D18,'EBL Life'!D18,'George Washington'!D18,'Inter-American'!D18,'Investment Life of America'!D18,'Midwest Life'!D18,'Mutual Security'!D18,'Natl American'!D18,'National Heritage'!D18,'New Jersey Life'!D18,'Old Colony Life'!D18,'Summit National'!D18,supreme!D18,underwriters!D18,Unison!D18,'United Republic'!D18,'first natl'!D18,'Investors Equity'!D18)+SUM('amer life asr'!D18,'Amer Std Life Acc'!D18,fcl!D18,'Confed Life (CLIC)'!D18,'Mutual Benefit'!D18,Settlers!D18,Statesman!D18,Universe!D18,AmerWstrn!D18,centennial!D18,'Family Guaranty'!D18,'Farmers&amp;Ranchers'!D18,'First Natl(Thrnr)'!D18,'Franklin American'!D18,'Franklin Protective'!D18,'International Fin'!D18,'Kentucky Central'!D18,Midcontinent!D18,'National Affiliated'!D18)</f>
        <v>808924.4160477197</v>
      </c>
      <c r="E18" s="6">
        <f>SUM('Alabama Life'!E18,'American Educators'!E18,'American Integrity'!E18,'AMS Life'!E18,'Andrew Jackson'!E18,'coastal states'!E18,'Confed Life &amp; Annty (CLIAC)'!E18,'Consolidated National'!E18,'Consumers United'!E18,'Corporate Life'!E18,'Diamond Benefits'!E18,'EBL Life'!E18,'George Washington'!E18,'Inter-American'!E18,'Investment Life of America'!E18,'Midwest Life'!E18,'Mutual Security'!E18,'Natl American'!E18,'National Heritage'!E18,'New Jersey Life'!E18,'Old Colony Life'!E18,'Summit National'!E18,supreme!E18,underwriters!E18,Unison!E18,'United Republic'!E18,'first natl'!E18,'Investors Equity'!E18)+SUM('amer life asr'!E18,'Amer Std Life Acc'!E18,fcl!E18,'Confed Life (CLIC)'!E18,'Mutual Benefit'!E18,Settlers!E18,Statesman!E18,Universe!E18,AmerWstrn!E18,centennial!E18,'Family Guaranty'!E18,'Farmers&amp;Ranchers'!E18,'First Natl(Thrnr)'!E18,'Franklin American'!E18,'Franklin Protective'!E18,'International Fin'!E18,'Kentucky Central'!E18,Midcontinent!E18,'National Affiliated'!E18)</f>
        <v>0</v>
      </c>
      <c r="F18" s="6">
        <f t="shared" si="0"/>
        <v>3466110.3475543554</v>
      </c>
      <c r="H18" s="7" t="s">
        <v>157</v>
      </c>
      <c r="I18" s="6">
        <f>+summary!K43</f>
        <v>8852856.431794873</v>
      </c>
    </row>
    <row r="19" spans="1:9" ht="12.75">
      <c r="A19" s="36" t="s">
        <v>28</v>
      </c>
      <c r="B19" s="6">
        <f>SUM('Alabama Life'!B19,'American Educators'!B19,'American Integrity'!B19,'AMS Life'!B19,'Andrew Jackson'!B19,'coastal states'!B19,'Confed Life &amp; Annty (CLIAC)'!B19,'Consolidated National'!B19,'Consumers United'!B19,'Corporate Life'!B19,'Diamond Benefits'!B19,'EBL Life'!B19,'George Washington'!B19,'Inter-American'!B19,'Investment Life of America'!B19,'Midwest Life'!B19,'Mutual Security'!B19,'Natl American'!B19,'National Heritage'!B19,'New Jersey Life'!B19,'Old Colony Life'!B19,'Summit National'!B19,supreme!B19,underwriters!B19,Unison!B19,'United Republic'!B19,'first natl'!B19,'Investors Equity'!B19)+SUM('amer life asr'!B19,'Amer Std Life Acc'!B19,fcl!B19,'Confed Life (CLIC)'!B19,'Mutual Benefit'!B19,Settlers!B19,Statesman!B19,Universe!B19,AmerWstrn!B19,centennial!B19,'Family Guaranty'!B19,'Farmers&amp;Ranchers'!B19,'First Natl(Thrnr)'!B19,'Franklin American'!B19,'Franklin Protective'!B19,'International Fin'!B19,'Kentucky Central'!B19,Midcontinent!B19,'National Affiliated'!B19)</f>
        <v>33507686.202699944</v>
      </c>
      <c r="C19" s="6">
        <f>SUM('Alabama Life'!C19,'American Educators'!C19,'American Integrity'!C19,'AMS Life'!C19,'Andrew Jackson'!C19,'coastal states'!C19,'Confed Life &amp; Annty (CLIAC)'!C19,'Consolidated National'!C19,'Consumers United'!C19,'Corporate Life'!C19,'Diamond Benefits'!C19,'EBL Life'!C19,'George Washington'!C19,'Inter-American'!C19,'Investment Life of America'!C19,'Midwest Life'!C19,'Mutual Security'!C19,'Natl American'!C19,'National Heritage'!C19,'New Jersey Life'!C19,'Old Colony Life'!C19,'Summit National'!C19,supreme!C19,underwriters!C19,Unison!C19,'United Republic'!C19,'first natl'!C19,'Investors Equity'!C19)+SUM('amer life asr'!C19,'Amer Std Life Acc'!C19,fcl!C19,'Confed Life (CLIC)'!C19,'Mutual Benefit'!C19,Settlers!C19,Statesman!C19,Universe!C19,AmerWstrn!C19,centennial!C19,'Family Guaranty'!C19,'Farmers&amp;Ranchers'!C19,'First Natl(Thrnr)'!C19,'Franklin American'!C19,'Franklin Protective'!C19,'International Fin'!C19,'Kentucky Central'!C19,Midcontinent!C19,'National Affiliated'!C19)</f>
        <v>52139771.93910911</v>
      </c>
      <c r="D19" s="6">
        <f>SUM('Alabama Life'!D19,'American Educators'!D19,'American Integrity'!D19,'AMS Life'!D19,'Andrew Jackson'!D19,'coastal states'!D19,'Confed Life &amp; Annty (CLIAC)'!D19,'Consolidated National'!D19,'Consumers United'!D19,'Corporate Life'!D19,'Diamond Benefits'!D19,'EBL Life'!D19,'George Washington'!D19,'Inter-American'!D19,'Investment Life of America'!D19,'Midwest Life'!D19,'Mutual Security'!D19,'Natl American'!D19,'National Heritage'!D19,'New Jersey Life'!D19,'Old Colony Life'!D19,'Summit National'!D19,supreme!D19,underwriters!D19,Unison!D19,'United Republic'!D19,'first natl'!D19,'Investors Equity'!D19)+SUM('amer life asr'!D19,'Amer Std Life Acc'!D19,fcl!D19,'Confed Life (CLIC)'!D19,'Mutual Benefit'!D19,Settlers!D19,Statesman!D19,Universe!D19,AmerWstrn!D19,centennial!D19,'Family Guaranty'!D19,'Farmers&amp;Ranchers'!D19,'First Natl(Thrnr)'!D19,'Franklin American'!D19,'Franklin Protective'!D19,'International Fin'!D19,'Kentucky Central'!D19,Midcontinent!D19,'National Affiliated'!D19)</f>
        <v>11454019.764092822</v>
      </c>
      <c r="E19" s="6">
        <f>SUM('Alabama Life'!E19,'American Educators'!E19,'American Integrity'!E19,'AMS Life'!E19,'Andrew Jackson'!E19,'coastal states'!E19,'Confed Life &amp; Annty (CLIAC)'!E19,'Consolidated National'!E19,'Consumers United'!E19,'Corporate Life'!E19,'Diamond Benefits'!E19,'EBL Life'!E19,'George Washington'!E19,'Inter-American'!E19,'Investment Life of America'!E19,'Midwest Life'!E19,'Mutual Security'!E19,'Natl American'!E19,'National Heritage'!E19,'New Jersey Life'!E19,'Old Colony Life'!E19,'Summit National'!E19,supreme!E19,underwriters!E19,Unison!E19,'United Republic'!E19,'first natl'!E19,'Investors Equity'!E19)+SUM('amer life asr'!E19,'Amer Std Life Acc'!E19,fcl!E19,'Confed Life (CLIC)'!E19,'Mutual Benefit'!E19,Settlers!E19,Statesman!E19,Universe!E19,AmerWstrn!E19,centennial!E19,'Family Guaranty'!E19,'Farmers&amp;Ranchers'!E19,'First Natl(Thrnr)'!E19,'Franklin American'!E19,'Franklin Protective'!E19,'International Fin'!E19,'Kentucky Central'!E19,Midcontinent!E19,'National Affiliated'!E19)</f>
        <v>2984243.7764293756</v>
      </c>
      <c r="F19" s="6">
        <f t="shared" si="0"/>
        <v>100085721.68233123</v>
      </c>
      <c r="H19" s="7" t="s">
        <v>158</v>
      </c>
      <c r="I19" s="6">
        <f>+summary!K44</f>
        <v>19074471.129999995</v>
      </c>
    </row>
    <row r="20" spans="1:9" ht="12.75">
      <c r="A20" s="36" t="s">
        <v>30</v>
      </c>
      <c r="B20" s="6">
        <f>SUM('Alabama Life'!B20,'American Educators'!B20,'American Integrity'!B20,'AMS Life'!B20,'Andrew Jackson'!B20,'coastal states'!B20,'Confed Life &amp; Annty (CLIAC)'!B20,'Consolidated National'!B20,'Consumers United'!B20,'Corporate Life'!B20,'Diamond Benefits'!B20,'EBL Life'!B20,'George Washington'!B20,'Inter-American'!B20,'Investment Life of America'!B20,'Midwest Life'!B20,'Mutual Security'!B20,'Natl American'!B20,'National Heritage'!B20,'New Jersey Life'!B20,'Old Colony Life'!B20,'Summit National'!B20,supreme!B20,underwriters!B20,Unison!B20,'United Republic'!B20,'first natl'!B20,'Investors Equity'!B20)+SUM('amer life asr'!B20,'Amer Std Life Acc'!B20,fcl!B20,'Confed Life (CLIC)'!B20,'Mutual Benefit'!B20,Settlers!B20,Statesman!B20,Universe!B20,AmerWstrn!B20,centennial!B20,'Family Guaranty'!B20,'Farmers&amp;Ranchers'!B20,'First Natl(Thrnr)'!B20,'Franklin American'!B20,'Franklin Protective'!B20,'International Fin'!B20,'Kentucky Central'!B20,Midcontinent!B20,'National Affiliated'!B20)</f>
        <v>11267131.932009634</v>
      </c>
      <c r="C20" s="6">
        <f>SUM('Alabama Life'!C20,'American Educators'!C20,'American Integrity'!C20,'AMS Life'!C20,'Andrew Jackson'!C20,'coastal states'!C20,'Confed Life &amp; Annty (CLIAC)'!C20,'Consolidated National'!C20,'Consumers United'!C20,'Corporate Life'!C20,'Diamond Benefits'!C20,'EBL Life'!C20,'George Washington'!C20,'Inter-American'!C20,'Investment Life of America'!C20,'Midwest Life'!C20,'Mutual Security'!C20,'Natl American'!C20,'National Heritage'!C20,'New Jersey Life'!C20,'Old Colony Life'!C20,'Summit National'!C20,supreme!C20,underwriters!C20,Unison!C20,'United Republic'!C20,'first natl'!C20,'Investors Equity'!C20)+SUM('amer life asr'!C20,'Amer Std Life Acc'!C20,fcl!C20,'Confed Life (CLIC)'!C20,'Mutual Benefit'!C20,Settlers!C20,Statesman!C20,Universe!C20,AmerWstrn!C20,centennial!C20,'Family Guaranty'!C20,'Farmers&amp;Ranchers'!C20,'First Natl(Thrnr)'!C20,'Franklin American'!C20,'Franklin Protective'!C20,'International Fin'!C20,'Kentucky Central'!C20,Midcontinent!C20,'National Affiliated'!C20)</f>
        <v>28304986.59209</v>
      </c>
      <c r="D20" s="6">
        <f>SUM('Alabama Life'!D20,'American Educators'!D20,'American Integrity'!D20,'AMS Life'!D20,'Andrew Jackson'!D20,'coastal states'!D20,'Confed Life &amp; Annty (CLIAC)'!D20,'Consolidated National'!D20,'Consumers United'!D20,'Corporate Life'!D20,'Diamond Benefits'!D20,'EBL Life'!D20,'George Washington'!D20,'Inter-American'!D20,'Investment Life of America'!D20,'Midwest Life'!D20,'Mutual Security'!D20,'Natl American'!D20,'National Heritage'!D20,'New Jersey Life'!D20,'Old Colony Life'!D20,'Summit National'!D20,supreme!D20,underwriters!D20,Unison!D20,'United Republic'!D20,'first natl'!D20,'Investors Equity'!D20)+SUM('amer life asr'!D20,'Amer Std Life Acc'!D20,fcl!D20,'Confed Life (CLIC)'!D20,'Mutual Benefit'!D20,Settlers!D20,Statesman!D20,Universe!D20,AmerWstrn!D20,centennial!D20,'Family Guaranty'!D20,'Farmers&amp;Ranchers'!D20,'First Natl(Thrnr)'!D20,'Franklin American'!D20,'Franklin Protective'!D20,'International Fin'!D20,'Kentucky Central'!D20,Midcontinent!D20,'National Affiliated'!D20)</f>
        <v>3011774.808395019</v>
      </c>
      <c r="E20" s="6">
        <f>SUM('Alabama Life'!E20,'American Educators'!E20,'American Integrity'!E20,'AMS Life'!E20,'Andrew Jackson'!E20,'coastal states'!E20,'Confed Life &amp; Annty (CLIAC)'!E20,'Consolidated National'!E20,'Consumers United'!E20,'Corporate Life'!E20,'Diamond Benefits'!E20,'EBL Life'!E20,'George Washington'!E20,'Inter-American'!E20,'Investment Life of America'!E20,'Midwest Life'!E20,'Mutual Security'!E20,'Natl American'!E20,'National Heritage'!E20,'New Jersey Life'!E20,'Old Colony Life'!E20,'Summit National'!E20,supreme!E20,underwriters!E20,Unison!E20,'United Republic'!E20,'first natl'!E20,'Investors Equity'!E20)+SUM('amer life asr'!E20,'Amer Std Life Acc'!E20,fcl!E20,'Confed Life (CLIC)'!E20,'Mutual Benefit'!E20,Settlers!E20,Statesman!E20,Universe!E20,AmerWstrn!E20,centennial!E20,'Family Guaranty'!E20,'Farmers&amp;Ranchers'!E20,'First Natl(Thrnr)'!E20,'Franklin American'!E20,'Franklin Protective'!E20,'International Fin'!E20,'Kentucky Central'!E20,Midcontinent!E20,'National Affiliated'!E20)</f>
        <v>10229471.170476947</v>
      </c>
      <c r="F20" s="6">
        <f t="shared" si="0"/>
        <v>52813364.502971604</v>
      </c>
      <c r="H20" s="36" t="s">
        <v>141</v>
      </c>
      <c r="I20" s="8">
        <f>+summary!K45</f>
        <v>0</v>
      </c>
    </row>
    <row r="21" spans="1:9" ht="12.75">
      <c r="A21" s="36" t="s">
        <v>32</v>
      </c>
      <c r="B21" s="6">
        <f>SUM('Alabama Life'!B21,'American Educators'!B21,'American Integrity'!B21,'AMS Life'!B21,'Andrew Jackson'!B21,'coastal states'!B21,'Confed Life &amp; Annty (CLIAC)'!B21,'Consolidated National'!B21,'Consumers United'!B21,'Corporate Life'!B21,'Diamond Benefits'!B21,'EBL Life'!B21,'George Washington'!B21,'Inter-American'!B21,'Investment Life of America'!B21,'Midwest Life'!B21,'Mutual Security'!B21,'Natl American'!B21,'National Heritage'!B21,'New Jersey Life'!B21,'Old Colony Life'!B21,'Summit National'!B21,supreme!B21,underwriters!B21,Unison!B21,'United Republic'!B21,'first natl'!B21,'Investors Equity'!B21)+SUM('amer life asr'!B21,'Amer Std Life Acc'!B21,fcl!B21,'Confed Life (CLIC)'!B21,'Mutual Benefit'!B21,Settlers!B21,Statesman!B21,Universe!B21,AmerWstrn!B21,centennial!B21,'Family Guaranty'!B21,'Farmers&amp;Ranchers'!B21,'First Natl(Thrnr)'!B21,'Franklin American'!B21,'Franklin Protective'!B21,'International Fin'!B21,'Kentucky Central'!B21,Midcontinent!B21,'National Affiliated'!B21)</f>
        <v>5222449.249411605</v>
      </c>
      <c r="C21" s="6">
        <f>SUM('Alabama Life'!C21,'American Educators'!C21,'American Integrity'!C21,'AMS Life'!C21,'Andrew Jackson'!C21,'coastal states'!C21,'Confed Life &amp; Annty (CLIAC)'!C21,'Consolidated National'!C21,'Consumers United'!C21,'Corporate Life'!C21,'Diamond Benefits'!C21,'EBL Life'!C21,'George Washington'!C21,'Inter-American'!C21,'Investment Life of America'!C21,'Midwest Life'!C21,'Mutual Security'!C21,'Natl American'!C21,'National Heritage'!C21,'New Jersey Life'!C21,'Old Colony Life'!C21,'Summit National'!C21,supreme!C21,underwriters!C21,Unison!C21,'United Republic'!C21,'first natl'!C21,'Investors Equity'!C21)+SUM('amer life asr'!C21,'Amer Std Life Acc'!C21,fcl!C21,'Confed Life (CLIC)'!C21,'Mutual Benefit'!C21,Settlers!C21,Statesman!C21,Universe!C21,AmerWstrn!C21,centennial!C21,'Family Guaranty'!C21,'Farmers&amp;Ranchers'!C21,'First Natl(Thrnr)'!C21,'Franklin American'!C21,'Franklin Protective'!C21,'International Fin'!C21,'Kentucky Central'!C21,Midcontinent!C21,'National Affiliated'!C21)</f>
        <v>10429643.22543272</v>
      </c>
      <c r="D21" s="6">
        <f>SUM('Alabama Life'!D21,'American Educators'!D21,'American Integrity'!D21,'AMS Life'!D21,'Andrew Jackson'!D21,'coastal states'!D21,'Confed Life &amp; Annty (CLIAC)'!D21,'Consolidated National'!D21,'Consumers United'!D21,'Corporate Life'!D21,'Diamond Benefits'!D21,'EBL Life'!D21,'George Washington'!D21,'Inter-American'!D21,'Investment Life of America'!D21,'Midwest Life'!D21,'Mutual Security'!D21,'Natl American'!D21,'National Heritage'!D21,'New Jersey Life'!D21,'Old Colony Life'!D21,'Summit National'!D21,supreme!D21,underwriters!D21,Unison!D21,'United Republic'!D21,'first natl'!D21,'Investors Equity'!D21)+SUM('amer life asr'!D21,'Amer Std Life Acc'!D21,fcl!D21,'Confed Life (CLIC)'!D21,'Mutual Benefit'!D21,Settlers!D21,Statesman!D21,Universe!D21,AmerWstrn!D21,centennial!D21,'Family Guaranty'!D21,'Farmers&amp;Ranchers'!D21,'First Natl(Thrnr)'!D21,'Franklin American'!D21,'Franklin Protective'!D21,'International Fin'!D21,'Kentucky Central'!D21,Midcontinent!D21,'National Affiliated'!D21)</f>
        <v>1619224.2489958284</v>
      </c>
      <c r="E21" s="6">
        <f>SUM('Alabama Life'!E21,'American Educators'!E21,'American Integrity'!E21,'AMS Life'!E21,'Andrew Jackson'!E21,'coastal states'!E21,'Confed Life &amp; Annty (CLIAC)'!E21,'Consolidated National'!E21,'Consumers United'!E21,'Corporate Life'!E21,'Diamond Benefits'!E21,'EBL Life'!E21,'George Washington'!E21,'Inter-American'!E21,'Investment Life of America'!E21,'Midwest Life'!E21,'Mutual Security'!E21,'Natl American'!E21,'National Heritage'!E21,'New Jersey Life'!E21,'Old Colony Life'!E21,'Summit National'!E21,supreme!E21,underwriters!E21,Unison!E21,'United Republic'!E21,'first natl'!E21,'Investors Equity'!E21)+SUM('amer life asr'!E21,'Amer Std Life Acc'!E21,fcl!E21,'Confed Life (CLIC)'!E21,'Mutual Benefit'!E21,Settlers!E21,Statesman!E21,Universe!E21,AmerWstrn!E21,centennial!E21,'Family Guaranty'!E21,'Farmers&amp;Ranchers'!E21,'First Natl(Thrnr)'!E21,'Franklin American'!E21,'Franklin Protective'!E21,'International Fin'!E21,'Kentucky Central'!E21,Midcontinent!E21,'National Affiliated'!E21)</f>
        <v>0</v>
      </c>
      <c r="F21" s="6">
        <f t="shared" si="0"/>
        <v>17271316.723840155</v>
      </c>
      <c r="H21" s="7" t="s">
        <v>149</v>
      </c>
      <c r="I21" s="6">
        <f>+summary!K46</f>
        <v>219403019.17499998</v>
      </c>
    </row>
    <row r="22" spans="1:9" ht="12.75">
      <c r="A22" s="36" t="s">
        <v>34</v>
      </c>
      <c r="B22" s="6">
        <f>SUM('Alabama Life'!B22,'American Educators'!B22,'American Integrity'!B22,'AMS Life'!B22,'Andrew Jackson'!B22,'coastal states'!B22,'Confed Life &amp; Annty (CLIAC)'!B22,'Consolidated National'!B22,'Consumers United'!B22,'Corporate Life'!B22,'Diamond Benefits'!B22,'EBL Life'!B22,'George Washington'!B22,'Inter-American'!B22,'Investment Life of America'!B22,'Midwest Life'!B22,'Mutual Security'!B22,'Natl American'!B22,'National Heritage'!B22,'New Jersey Life'!B22,'Old Colony Life'!B22,'Summit National'!B22,supreme!B22,underwriters!B22,Unison!B22,'United Republic'!B22,'first natl'!B22,'Investors Equity'!B22)+SUM('amer life asr'!B22,'Amer Std Life Acc'!B22,fcl!B22,'Confed Life (CLIC)'!B22,'Mutual Benefit'!B22,Settlers!B22,Statesman!B22,Universe!B22,AmerWstrn!B22,centennial!B22,'Family Guaranty'!B22,'Farmers&amp;Ranchers'!B22,'First Natl(Thrnr)'!B22,'Franklin American'!B22,'Franklin Protective'!B22,'International Fin'!B22,'Kentucky Central'!B22,Midcontinent!B22,'National Affiliated'!B22)</f>
        <v>2001965.3946954315</v>
      </c>
      <c r="C22" s="6">
        <f>SUM('Alabama Life'!C22,'American Educators'!C22,'American Integrity'!C22,'AMS Life'!C22,'Andrew Jackson'!C22,'coastal states'!C22,'Confed Life &amp; Annty (CLIAC)'!C22,'Consolidated National'!C22,'Consumers United'!C22,'Corporate Life'!C22,'Diamond Benefits'!C22,'EBL Life'!C22,'George Washington'!C22,'Inter-American'!C22,'Investment Life of America'!C22,'Midwest Life'!C22,'Mutual Security'!C22,'Natl American'!C22,'National Heritage'!C22,'New Jersey Life'!C22,'Old Colony Life'!C22,'Summit National'!C22,supreme!C22,underwriters!C22,Unison!C22,'United Republic'!C22,'first natl'!C22,'Investors Equity'!C22)+SUM('amer life asr'!C22,'Amer Std Life Acc'!C22,fcl!C22,'Confed Life (CLIC)'!C22,'Mutual Benefit'!C22,Settlers!C22,Statesman!C22,Universe!C22,AmerWstrn!C22,centennial!C22,'Family Guaranty'!C22,'Farmers&amp;Ranchers'!C22,'First Natl(Thrnr)'!C22,'Franklin American'!C22,'Franklin Protective'!C22,'International Fin'!C22,'Kentucky Central'!C22,Midcontinent!C22,'National Affiliated'!C22)</f>
        <v>6294168.40437985</v>
      </c>
      <c r="D22" s="6">
        <f>SUM('Alabama Life'!D22,'American Educators'!D22,'American Integrity'!D22,'AMS Life'!D22,'Andrew Jackson'!D22,'coastal states'!D22,'Confed Life &amp; Annty (CLIAC)'!D22,'Consolidated National'!D22,'Consumers United'!D22,'Corporate Life'!D22,'Diamond Benefits'!D22,'EBL Life'!D22,'George Washington'!D22,'Inter-American'!D22,'Investment Life of America'!D22,'Midwest Life'!D22,'Mutual Security'!D22,'Natl American'!D22,'National Heritage'!D22,'New Jersey Life'!D22,'Old Colony Life'!D22,'Summit National'!D22,supreme!D22,underwriters!D22,Unison!D22,'United Republic'!D22,'first natl'!D22,'Investors Equity'!D22)+SUM('amer life asr'!D22,'Amer Std Life Acc'!D22,fcl!D22,'Confed Life (CLIC)'!D22,'Mutual Benefit'!D22,Settlers!D22,Statesman!D22,Universe!D22,AmerWstrn!D22,centennial!D22,'Family Guaranty'!D22,'Farmers&amp;Ranchers'!D22,'First Natl(Thrnr)'!D22,'Franklin American'!D22,'Franklin Protective'!D22,'International Fin'!D22,'Kentucky Central'!D22,Midcontinent!D22,'National Affiliated'!D22)</f>
        <v>992160.2711416757</v>
      </c>
      <c r="E22" s="6">
        <f>SUM('Alabama Life'!E22,'American Educators'!E22,'American Integrity'!E22,'AMS Life'!E22,'Andrew Jackson'!E22,'coastal states'!E22,'Confed Life &amp; Annty (CLIAC)'!E22,'Consolidated National'!E22,'Consumers United'!E22,'Corporate Life'!E22,'Diamond Benefits'!E22,'EBL Life'!E22,'George Washington'!E22,'Inter-American'!E22,'Investment Life of America'!E22,'Midwest Life'!E22,'Mutual Security'!E22,'Natl American'!E22,'National Heritage'!E22,'New Jersey Life'!E22,'Old Colony Life'!E22,'Summit National'!E22,supreme!E22,underwriters!E22,Unison!E22,'United Republic'!E22,'first natl'!E22,'Investors Equity'!E22)+SUM('amer life asr'!E22,'Amer Std Life Acc'!E22,fcl!E22,'Confed Life (CLIC)'!E22,'Mutual Benefit'!E22,Settlers!E22,Statesman!E22,Universe!E22,AmerWstrn!E22,centennial!E22,'Family Guaranty'!E22,'Farmers&amp;Ranchers'!E22,'First Natl(Thrnr)'!E22,'Franklin American'!E22,'Franklin Protective'!E22,'International Fin'!E22,'Kentucky Central'!E22,Midcontinent!E22,'National Affiliated'!E22)</f>
        <v>0</v>
      </c>
      <c r="F22" s="6">
        <f t="shared" si="0"/>
        <v>9288294.070216957</v>
      </c>
      <c r="H22" s="7" t="s">
        <v>160</v>
      </c>
      <c r="I22" s="6">
        <f>+summary!K47</f>
        <v>22865007.01</v>
      </c>
    </row>
    <row r="23" spans="1:9" ht="12.75">
      <c r="A23" s="36" t="s">
        <v>36</v>
      </c>
      <c r="B23" s="6">
        <f>SUM('Alabama Life'!B23,'American Educators'!B23,'American Integrity'!B23,'AMS Life'!B23,'Andrew Jackson'!B23,'coastal states'!B23,'Confed Life &amp; Annty (CLIAC)'!B23,'Consolidated National'!B23,'Consumers United'!B23,'Corporate Life'!B23,'Diamond Benefits'!B23,'EBL Life'!B23,'George Washington'!B23,'Inter-American'!B23,'Investment Life of America'!B23,'Midwest Life'!B23,'Mutual Security'!B23,'Natl American'!B23,'National Heritage'!B23,'New Jersey Life'!B23,'Old Colony Life'!B23,'Summit National'!B23,supreme!B23,underwriters!B23,Unison!B23,'United Republic'!B23,'first natl'!B23,'Investors Equity'!B23)+SUM('amer life asr'!B23,'Amer Std Life Acc'!B23,fcl!B23,'Confed Life (CLIC)'!B23,'Mutual Benefit'!B23,Settlers!B23,Statesman!B23,Universe!B23,AmerWstrn!B23,centennial!B23,'Family Guaranty'!B23,'Farmers&amp;Ranchers'!B23,'First Natl(Thrnr)'!B23,'Franklin American'!B23,'Franklin Protective'!B23,'International Fin'!B23,'Kentucky Central'!B23,Midcontinent!B23,'National Affiliated'!B23)</f>
        <v>5418990.0979406</v>
      </c>
      <c r="C23" s="6">
        <f>SUM('Alabama Life'!C23,'American Educators'!C23,'American Integrity'!C23,'AMS Life'!C23,'Andrew Jackson'!C23,'coastal states'!C23,'Confed Life &amp; Annty (CLIAC)'!C23,'Consolidated National'!C23,'Consumers United'!C23,'Corporate Life'!C23,'Diamond Benefits'!C23,'EBL Life'!C23,'George Washington'!C23,'Inter-American'!C23,'Investment Life of America'!C23,'Midwest Life'!C23,'Mutual Security'!C23,'Natl American'!C23,'National Heritage'!C23,'New Jersey Life'!C23,'Old Colony Life'!C23,'Summit National'!C23,supreme!C23,underwriters!C23,Unison!C23,'United Republic'!C23,'first natl'!C23,'Investors Equity'!C23)+SUM('amer life asr'!C23,'Amer Std Life Acc'!C23,fcl!C23,'Confed Life (CLIC)'!C23,'Mutual Benefit'!C23,Settlers!C23,Statesman!C23,Universe!C23,AmerWstrn!C23,centennial!C23,'Family Guaranty'!C23,'Farmers&amp;Ranchers'!C23,'First Natl(Thrnr)'!C23,'Franklin American'!C23,'Franklin Protective'!C23,'International Fin'!C23,'Kentucky Central'!C23,Midcontinent!C23,'National Affiliated'!C23)</f>
        <v>2387821.1361491606</v>
      </c>
      <c r="D23" s="6">
        <f>SUM('Alabama Life'!D23,'American Educators'!D23,'American Integrity'!D23,'AMS Life'!D23,'Andrew Jackson'!D23,'coastal states'!D23,'Confed Life &amp; Annty (CLIAC)'!D23,'Consolidated National'!D23,'Consumers United'!D23,'Corporate Life'!D23,'Diamond Benefits'!D23,'EBL Life'!D23,'George Washington'!D23,'Inter-American'!D23,'Investment Life of America'!D23,'Midwest Life'!D23,'Mutual Security'!D23,'Natl American'!D23,'National Heritage'!D23,'New Jersey Life'!D23,'Old Colony Life'!D23,'Summit National'!D23,supreme!D23,underwriters!D23,Unison!D23,'United Republic'!D23,'first natl'!D23,'Investors Equity'!D23)+SUM('amer life asr'!D23,'Amer Std Life Acc'!D23,fcl!D23,'Confed Life (CLIC)'!D23,'Mutual Benefit'!D23,Settlers!D23,Statesman!D23,Universe!D23,AmerWstrn!D23,centennial!D23,'Family Guaranty'!D23,'Farmers&amp;Ranchers'!D23,'First Natl(Thrnr)'!D23,'Franklin American'!D23,'Franklin Protective'!D23,'International Fin'!D23,'Kentucky Central'!D23,Midcontinent!D23,'National Affiliated'!D23)</f>
        <v>1674969.0947532095</v>
      </c>
      <c r="E23" s="6">
        <f>SUM('Alabama Life'!E23,'American Educators'!E23,'American Integrity'!E23,'AMS Life'!E23,'Andrew Jackson'!E23,'coastal states'!E23,'Confed Life &amp; Annty (CLIAC)'!E23,'Consolidated National'!E23,'Consumers United'!E23,'Corporate Life'!E23,'Diamond Benefits'!E23,'EBL Life'!E23,'George Washington'!E23,'Inter-American'!E23,'Investment Life of America'!E23,'Midwest Life'!E23,'Mutual Security'!E23,'Natl American'!E23,'National Heritage'!E23,'New Jersey Life'!E23,'Old Colony Life'!E23,'Summit National'!E23,supreme!E23,underwriters!E23,Unison!E23,'United Republic'!E23,'first natl'!E23,'Investors Equity'!E23)+SUM('amer life asr'!E23,'Amer Std Life Acc'!E23,fcl!E23,'Confed Life (CLIC)'!E23,'Mutual Benefit'!E23,Settlers!E23,Statesman!E23,Universe!E23,AmerWstrn!E23,centennial!E23,'Family Guaranty'!E23,'Farmers&amp;Ranchers'!E23,'First Natl(Thrnr)'!E23,'Franklin American'!E23,'Franklin Protective'!E23,'International Fin'!E23,'Kentucky Central'!E23,Midcontinent!E23,'National Affiliated'!E23)</f>
        <v>0</v>
      </c>
      <c r="F23" s="6">
        <f t="shared" si="0"/>
        <v>9481780.32884297</v>
      </c>
      <c r="H23" s="7" t="s">
        <v>161</v>
      </c>
      <c r="I23" s="6">
        <f>+summary!K49</f>
        <v>17463100.209999997</v>
      </c>
    </row>
    <row r="24" spans="1:9" ht="12.75">
      <c r="A24" s="36" t="s">
        <v>38</v>
      </c>
      <c r="B24" s="6">
        <f>SUM('Alabama Life'!B24,'American Educators'!B24,'American Integrity'!B24,'AMS Life'!B24,'Andrew Jackson'!B24,'coastal states'!B24,'Confed Life &amp; Annty (CLIAC)'!B24,'Consolidated National'!B24,'Consumers United'!B24,'Corporate Life'!B24,'Diamond Benefits'!B24,'EBL Life'!B24,'George Washington'!B24,'Inter-American'!B24,'Investment Life of America'!B24,'Midwest Life'!B24,'Mutual Security'!B24,'Natl American'!B24,'National Heritage'!B24,'New Jersey Life'!B24,'Old Colony Life'!B24,'Summit National'!B24,supreme!B24,underwriters!B24,Unison!B24,'United Republic'!B24,'first natl'!B24,'Investors Equity'!B24)+SUM('amer life asr'!B24,'Amer Std Life Acc'!B24,fcl!B24,'Confed Life (CLIC)'!B24,'Mutual Benefit'!B24,Settlers!B24,Statesman!B24,Universe!B24,AmerWstrn!B24,centennial!B24,'Family Guaranty'!B24,'Farmers&amp;Ranchers'!B24,'First Natl(Thrnr)'!B24,'Franklin American'!B24,'Franklin Protective'!B24,'International Fin'!B24,'Kentucky Central'!B24,Midcontinent!B24,'National Affiliated'!B24)</f>
        <v>7440252.027109566</v>
      </c>
      <c r="C24" s="6">
        <f>SUM('Alabama Life'!C24,'American Educators'!C24,'American Integrity'!C24,'AMS Life'!C24,'Andrew Jackson'!C24,'coastal states'!C24,'Confed Life &amp; Annty (CLIAC)'!C24,'Consolidated National'!C24,'Consumers United'!C24,'Corporate Life'!C24,'Diamond Benefits'!C24,'EBL Life'!C24,'George Washington'!C24,'Inter-American'!C24,'Investment Life of America'!C24,'Midwest Life'!C24,'Mutual Security'!C24,'Natl American'!C24,'National Heritage'!C24,'New Jersey Life'!C24,'Old Colony Life'!C24,'Summit National'!C24,supreme!C24,underwriters!C24,Unison!C24,'United Republic'!C24,'first natl'!C24,'Investors Equity'!C24)+SUM('amer life asr'!C24,'Amer Std Life Acc'!C24,fcl!C24,'Confed Life (CLIC)'!C24,'Mutual Benefit'!C24,Settlers!C24,Statesman!C24,Universe!C24,AmerWstrn!C24,centennial!C24,'Family Guaranty'!C24,'Farmers&amp;Ranchers'!C24,'First Natl(Thrnr)'!C24,'Franklin American'!C24,'Franklin Protective'!C24,'International Fin'!C24,'Kentucky Central'!C24,Midcontinent!C24,'National Affiliated'!C24)</f>
        <v>7953916.477217761</v>
      </c>
      <c r="D24" s="6">
        <f>SUM('Alabama Life'!D24,'American Educators'!D24,'American Integrity'!D24,'AMS Life'!D24,'Andrew Jackson'!D24,'coastal states'!D24,'Confed Life &amp; Annty (CLIAC)'!D24,'Consolidated National'!D24,'Consumers United'!D24,'Corporate Life'!D24,'Diamond Benefits'!D24,'EBL Life'!D24,'George Washington'!D24,'Inter-American'!D24,'Investment Life of America'!D24,'Midwest Life'!D24,'Mutual Security'!D24,'Natl American'!D24,'National Heritage'!D24,'New Jersey Life'!D24,'Old Colony Life'!D24,'Summit National'!D24,supreme!D24,underwriters!D24,Unison!D24,'United Republic'!D24,'first natl'!D24,'Investors Equity'!D24)+SUM('amer life asr'!D24,'Amer Std Life Acc'!D24,fcl!D24,'Confed Life (CLIC)'!D24,'Mutual Benefit'!D24,Settlers!D24,Statesman!D24,Universe!D24,AmerWstrn!D24,centennial!D24,'Family Guaranty'!D24,'Farmers&amp;Ranchers'!D24,'First Natl(Thrnr)'!D24,'Franklin American'!D24,'Franklin Protective'!D24,'International Fin'!D24,'Kentucky Central'!D24,Midcontinent!D24,'National Affiliated'!D24)</f>
        <v>5396002.530729095</v>
      </c>
      <c r="E24" s="6">
        <f>SUM('Alabama Life'!E24,'American Educators'!E24,'American Integrity'!E24,'AMS Life'!E24,'Andrew Jackson'!E24,'coastal states'!E24,'Confed Life &amp; Annty (CLIAC)'!E24,'Consolidated National'!E24,'Consumers United'!E24,'Corporate Life'!E24,'Diamond Benefits'!E24,'EBL Life'!E24,'George Washington'!E24,'Inter-American'!E24,'Investment Life of America'!E24,'Midwest Life'!E24,'Mutual Security'!E24,'Natl American'!E24,'National Heritage'!E24,'New Jersey Life'!E24,'Old Colony Life'!E24,'Summit National'!E24,supreme!E24,underwriters!E24,Unison!E24,'United Republic'!E24,'first natl'!E24,'Investors Equity'!E24)+SUM('amer life asr'!E24,'Amer Std Life Acc'!E24,fcl!E24,'Confed Life (CLIC)'!E24,'Mutual Benefit'!E24,Settlers!E24,Statesman!E24,Universe!E24,AmerWstrn!E24,centennial!E24,'Family Guaranty'!E24,'Farmers&amp;Ranchers'!E24,'First Natl(Thrnr)'!E24,'Franklin American'!E24,'Franklin Protective'!E24,'International Fin'!E24,'Kentucky Central'!E24,Midcontinent!E24,'National Affiliated'!E24)</f>
        <v>0</v>
      </c>
      <c r="F24" s="6">
        <f t="shared" si="0"/>
        <v>20790171.035056423</v>
      </c>
      <c r="H24" s="36" t="s">
        <v>251</v>
      </c>
      <c r="I24" s="8">
        <f>+summary!K50</f>
        <v>24685081.683853883</v>
      </c>
    </row>
    <row r="25" spans="1:9" ht="12.75">
      <c r="A25" s="36" t="s">
        <v>39</v>
      </c>
      <c r="B25" s="6">
        <f>SUM('Alabama Life'!B25,'American Educators'!B25,'American Integrity'!B25,'AMS Life'!B25,'Andrew Jackson'!B25,'coastal states'!B25,'Confed Life &amp; Annty (CLIAC)'!B25,'Consolidated National'!B25,'Consumers United'!B25,'Corporate Life'!B25,'Diamond Benefits'!B25,'EBL Life'!B25,'George Washington'!B25,'Inter-American'!B25,'Investment Life of America'!B25,'Midwest Life'!B25,'Mutual Security'!B25,'Natl American'!B25,'National Heritage'!B25,'New Jersey Life'!B25,'Old Colony Life'!B25,'Summit National'!B25,supreme!B25,underwriters!B25,Unison!B25,'United Republic'!B25,'first natl'!B25,'Investors Equity'!B25)+SUM('amer life asr'!B25,'Amer Std Life Acc'!B25,fcl!B25,'Confed Life (CLIC)'!B25,'Mutual Benefit'!B25,Settlers!B25,Statesman!B25,Universe!B25,AmerWstrn!B25,centennial!B25,'Family Guaranty'!B25,'Farmers&amp;Ranchers'!B25,'First Natl(Thrnr)'!B25,'Franklin American'!B25,'Franklin Protective'!B25,'International Fin'!B25,'Kentucky Central'!B25,Midcontinent!B25,'National Affiliated'!B25)</f>
        <v>727037.6299200191</v>
      </c>
      <c r="C25" s="6">
        <f>SUM('Alabama Life'!C25,'American Educators'!C25,'American Integrity'!C25,'AMS Life'!C25,'Andrew Jackson'!C25,'coastal states'!C25,'Confed Life &amp; Annty (CLIAC)'!C25,'Consolidated National'!C25,'Consumers United'!C25,'Corporate Life'!C25,'Diamond Benefits'!C25,'EBL Life'!C25,'George Washington'!C25,'Inter-American'!C25,'Investment Life of America'!C25,'Midwest Life'!C25,'Mutual Security'!C25,'Natl American'!C25,'National Heritage'!C25,'New Jersey Life'!C25,'Old Colony Life'!C25,'Summit National'!C25,supreme!C25,underwriters!C25,Unison!C25,'United Republic'!C25,'first natl'!C25,'Investors Equity'!C25)+SUM('amer life asr'!C25,'Amer Std Life Acc'!C25,fcl!C25,'Confed Life (CLIC)'!C25,'Mutual Benefit'!C25,Settlers!C25,Statesman!C25,Universe!C25,AmerWstrn!C25,centennial!C25,'Family Guaranty'!C25,'Farmers&amp;Ranchers'!C25,'First Natl(Thrnr)'!C25,'Franklin American'!C25,'Franklin Protective'!C25,'International Fin'!C25,'Kentucky Central'!C25,Midcontinent!C25,'National Affiliated'!C25)</f>
        <v>481494.1600565552</v>
      </c>
      <c r="D25" s="6">
        <f>SUM('Alabama Life'!D25,'American Educators'!D25,'American Integrity'!D25,'AMS Life'!D25,'Andrew Jackson'!D25,'coastal states'!D25,'Confed Life &amp; Annty (CLIAC)'!D25,'Consolidated National'!D25,'Consumers United'!D25,'Corporate Life'!D25,'Diamond Benefits'!D25,'EBL Life'!D25,'George Washington'!D25,'Inter-American'!D25,'Investment Life of America'!D25,'Midwest Life'!D25,'Mutual Security'!D25,'Natl American'!D25,'National Heritage'!D25,'New Jersey Life'!D25,'Old Colony Life'!D25,'Summit National'!D25,supreme!D25,underwriters!D25,Unison!D25,'United Republic'!D25,'first natl'!D25,'Investors Equity'!D25)+SUM('amer life asr'!D25,'Amer Std Life Acc'!D25,fcl!D25,'Confed Life (CLIC)'!D25,'Mutual Benefit'!D25,Settlers!D25,Statesman!D25,Universe!D25,AmerWstrn!D25,centennial!D25,'Family Guaranty'!D25,'Farmers&amp;Ranchers'!D25,'First Natl(Thrnr)'!D25,'Franklin American'!D25,'Franklin Protective'!D25,'International Fin'!D25,'Kentucky Central'!D25,Midcontinent!D25,'National Affiliated'!D25)</f>
        <v>155406.89278647144</v>
      </c>
      <c r="E25" s="6">
        <f>SUM('Alabama Life'!E25,'American Educators'!E25,'American Integrity'!E25,'AMS Life'!E25,'Andrew Jackson'!E25,'coastal states'!E25,'Confed Life &amp; Annty (CLIAC)'!E25,'Consolidated National'!E25,'Consumers United'!E25,'Corporate Life'!E25,'Diamond Benefits'!E25,'EBL Life'!E25,'George Washington'!E25,'Inter-American'!E25,'Investment Life of America'!E25,'Midwest Life'!E25,'Mutual Security'!E25,'Natl American'!E25,'National Heritage'!E25,'New Jersey Life'!E25,'Old Colony Life'!E25,'Summit National'!E25,supreme!E25,underwriters!E25,Unison!E25,'United Republic'!E25,'first natl'!E25,'Investors Equity'!E25)+SUM('amer life asr'!E25,'Amer Std Life Acc'!E25,fcl!E25,'Confed Life (CLIC)'!E25,'Mutual Benefit'!E25,Settlers!E25,Statesman!E25,Universe!E25,AmerWstrn!E25,centennial!E25,'Family Guaranty'!E25,'Farmers&amp;Ranchers'!E25,'First Natl(Thrnr)'!E25,'Franklin American'!E25,'Franklin Protective'!E25,'International Fin'!E25,'Kentucky Central'!E25,Midcontinent!E25,'National Affiliated'!E25)</f>
        <v>76568.01070003802</v>
      </c>
      <c r="F25" s="6">
        <f t="shared" si="0"/>
        <v>1440506.6934630836</v>
      </c>
      <c r="H25" s="36" t="s">
        <v>268</v>
      </c>
      <c r="I25" s="8">
        <f>+summary!K51</f>
        <v>9066624.544983538</v>
      </c>
    </row>
    <row r="26" spans="1:9" ht="12.75">
      <c r="A26" s="36" t="s">
        <v>41</v>
      </c>
      <c r="B26" s="6">
        <f>SUM('Alabama Life'!B26,'American Educators'!B26,'American Integrity'!B26,'AMS Life'!B26,'Andrew Jackson'!B26,'coastal states'!B26,'Confed Life &amp; Annty (CLIAC)'!B26,'Consolidated National'!B26,'Consumers United'!B26,'Corporate Life'!B26,'Diamond Benefits'!B26,'EBL Life'!B26,'George Washington'!B26,'Inter-American'!B26,'Investment Life of America'!B26,'Midwest Life'!B26,'Mutual Security'!B26,'Natl American'!B26,'National Heritage'!B26,'New Jersey Life'!B26,'Old Colony Life'!B26,'Summit National'!B26,supreme!B26,underwriters!B26,Unison!B26,'United Republic'!B26,'first natl'!B26,'Investors Equity'!B26)+SUM('amer life asr'!B26,'Amer Std Life Acc'!B26,fcl!B26,'Confed Life (CLIC)'!B26,'Mutual Benefit'!B26,Settlers!B26,Statesman!B26,Universe!B26,AmerWstrn!B26,centennial!B26,'Family Guaranty'!B26,'Farmers&amp;Ranchers'!B26,'First Natl(Thrnr)'!B26,'Franklin American'!B26,'Franklin Protective'!B26,'International Fin'!B26,'Kentucky Central'!B26,Midcontinent!B26,'National Affiliated'!B26)</f>
        <v>3376411.7678120323</v>
      </c>
      <c r="C26" s="6">
        <f>SUM('Alabama Life'!C26,'American Educators'!C26,'American Integrity'!C26,'AMS Life'!C26,'Andrew Jackson'!C26,'coastal states'!C26,'Confed Life &amp; Annty (CLIAC)'!C26,'Consolidated National'!C26,'Consumers United'!C26,'Corporate Life'!C26,'Diamond Benefits'!C26,'EBL Life'!C26,'George Washington'!C26,'Inter-American'!C26,'Investment Life of America'!C26,'Midwest Life'!C26,'Mutual Security'!C26,'Natl American'!C26,'National Heritage'!C26,'New Jersey Life'!C26,'Old Colony Life'!C26,'Summit National'!C26,supreme!C26,underwriters!C26,Unison!C26,'United Republic'!C26,'first natl'!C26,'Investors Equity'!C26)+SUM('amer life asr'!C26,'Amer Std Life Acc'!C26,fcl!C26,'Confed Life (CLIC)'!C26,'Mutual Benefit'!C26,Settlers!C26,Statesman!C26,Universe!C26,AmerWstrn!C26,centennial!C26,'Family Guaranty'!C26,'Farmers&amp;Ranchers'!C26,'First Natl(Thrnr)'!C26,'Franklin American'!C26,'Franklin Protective'!C26,'International Fin'!C26,'Kentucky Central'!C26,Midcontinent!C26,'National Affiliated'!C26)</f>
        <v>5026514.581044637</v>
      </c>
      <c r="D26" s="6">
        <f>SUM('Alabama Life'!D26,'American Educators'!D26,'American Integrity'!D26,'AMS Life'!D26,'Andrew Jackson'!D26,'coastal states'!D26,'Confed Life &amp; Annty (CLIAC)'!D26,'Consolidated National'!D26,'Consumers United'!D26,'Corporate Life'!D26,'Diamond Benefits'!D26,'EBL Life'!D26,'George Washington'!D26,'Inter-American'!D26,'Investment Life of America'!D26,'Midwest Life'!D26,'Mutual Security'!D26,'Natl American'!D26,'National Heritage'!D26,'New Jersey Life'!D26,'Old Colony Life'!D26,'Summit National'!D26,supreme!D26,underwriters!D26,Unison!D26,'United Republic'!D26,'first natl'!D26,'Investors Equity'!D26)+SUM('amer life asr'!D26,'Amer Std Life Acc'!D26,fcl!D26,'Confed Life (CLIC)'!D26,'Mutual Benefit'!D26,Settlers!D26,Statesman!D26,Universe!D26,AmerWstrn!D26,centennial!D26,'Family Guaranty'!D26,'Farmers&amp;Ranchers'!D26,'First Natl(Thrnr)'!D26,'Franklin American'!D26,'Franklin Protective'!D26,'International Fin'!D26,'Kentucky Central'!D26,Midcontinent!D26,'National Affiliated'!D26)</f>
        <v>1197889.7385245226</v>
      </c>
      <c r="E26" s="6">
        <f>SUM('Alabama Life'!E26,'American Educators'!E26,'American Integrity'!E26,'AMS Life'!E26,'Andrew Jackson'!E26,'coastal states'!E26,'Confed Life &amp; Annty (CLIAC)'!E26,'Consolidated National'!E26,'Consumers United'!E26,'Corporate Life'!E26,'Diamond Benefits'!E26,'EBL Life'!E26,'George Washington'!E26,'Inter-American'!E26,'Investment Life of America'!E26,'Midwest Life'!E26,'Mutual Security'!E26,'Natl American'!E26,'National Heritage'!E26,'New Jersey Life'!E26,'Old Colony Life'!E26,'Summit National'!E26,supreme!E26,underwriters!E26,Unison!E26,'United Republic'!E26,'first natl'!E26,'Investors Equity'!E26)+SUM('amer life asr'!E26,'Amer Std Life Acc'!E26,fcl!E26,'Confed Life (CLIC)'!E26,'Mutual Benefit'!E26,Settlers!E26,Statesman!E26,Universe!E26,AmerWstrn!E26,centennial!E26,'Family Guaranty'!E26,'Farmers&amp;Ranchers'!E26,'First Natl(Thrnr)'!E26,'Franklin American'!E26,'Franklin Protective'!E26,'International Fin'!E26,'Kentucky Central'!E26,Midcontinent!E26,'National Affiliated'!E26)</f>
        <v>0</v>
      </c>
      <c r="F26" s="6">
        <f t="shared" si="0"/>
        <v>9600816.087381192</v>
      </c>
      <c r="H26" s="7" t="s">
        <v>276</v>
      </c>
      <c r="I26" s="6">
        <f>+summary!K52</f>
        <v>50145.689999999995</v>
      </c>
    </row>
    <row r="27" spans="1:9" ht="12.75">
      <c r="A27" s="36" t="s">
        <v>43</v>
      </c>
      <c r="B27" s="6">
        <f>SUM('Alabama Life'!B27,'American Educators'!B27,'American Integrity'!B27,'AMS Life'!B27,'Andrew Jackson'!B27,'coastal states'!B27,'Confed Life &amp; Annty (CLIAC)'!B27,'Consolidated National'!B27,'Consumers United'!B27,'Corporate Life'!B27,'Diamond Benefits'!B27,'EBL Life'!B27,'George Washington'!B27,'Inter-American'!B27,'Investment Life of America'!B27,'Midwest Life'!B27,'Mutual Security'!B27,'Natl American'!B27,'National Heritage'!B27,'New Jersey Life'!B27,'Old Colony Life'!B27,'Summit National'!B27,supreme!B27,underwriters!B27,Unison!B27,'United Republic'!B27,'first natl'!B27,'Investors Equity'!B27)+SUM('amer life asr'!B27,'Amer Std Life Acc'!B27,fcl!B27,'Confed Life (CLIC)'!B27,'Mutual Benefit'!B27,Settlers!B27,Statesman!B27,Universe!B27,AmerWstrn!B27,centennial!B27,'Family Guaranty'!B27,'Farmers&amp;Ranchers'!B27,'First Natl(Thrnr)'!B27,'Franklin American'!B27,'Franklin Protective'!B27,'International Fin'!B27,'Kentucky Central'!B27,Midcontinent!B27,'National Affiliated'!B27)</f>
        <v>4097183.307039745</v>
      </c>
      <c r="C27" s="6">
        <f>SUM('Alabama Life'!C27,'American Educators'!C27,'American Integrity'!C27,'AMS Life'!C27,'Andrew Jackson'!C27,'coastal states'!C27,'Confed Life &amp; Annty (CLIAC)'!C27,'Consolidated National'!C27,'Consumers United'!C27,'Corporate Life'!C27,'Diamond Benefits'!C27,'EBL Life'!C27,'George Washington'!C27,'Inter-American'!C27,'Investment Life of America'!C27,'Midwest Life'!C27,'Mutual Security'!C27,'Natl American'!C27,'National Heritage'!C27,'New Jersey Life'!C27,'Old Colony Life'!C27,'Summit National'!C27,supreme!C27,underwriters!C27,Unison!C27,'United Republic'!C27,'first natl'!C27,'Investors Equity'!C27)+SUM('amer life asr'!C27,'Amer Std Life Acc'!C27,fcl!C27,'Confed Life (CLIC)'!C27,'Mutual Benefit'!C27,Settlers!C27,Statesman!C27,Universe!C27,AmerWstrn!C27,centennial!C27,'Family Guaranty'!C27,'Farmers&amp;Ranchers'!C27,'First Natl(Thrnr)'!C27,'Franklin American'!C27,'Franklin Protective'!C27,'International Fin'!C27,'Kentucky Central'!C27,Midcontinent!C27,'National Affiliated'!C27)</f>
        <v>48571.72851734311</v>
      </c>
      <c r="D27" s="6">
        <f>SUM('Alabama Life'!D27,'American Educators'!D27,'American Integrity'!D27,'AMS Life'!D27,'Andrew Jackson'!D27,'coastal states'!D27,'Confed Life &amp; Annty (CLIAC)'!D27,'Consolidated National'!D27,'Consumers United'!D27,'Corporate Life'!D27,'Diamond Benefits'!D27,'EBL Life'!D27,'George Washington'!D27,'Inter-American'!D27,'Investment Life of America'!D27,'Midwest Life'!D27,'Mutual Security'!D27,'Natl American'!D27,'National Heritage'!D27,'New Jersey Life'!D27,'Old Colony Life'!D27,'Summit National'!D27,supreme!D27,underwriters!D27,Unison!D27,'United Republic'!D27,'first natl'!D27,'Investors Equity'!D27)+SUM('amer life asr'!D27,'Amer Std Life Acc'!D27,fcl!D27,'Confed Life (CLIC)'!D27,'Mutual Benefit'!D27,Settlers!D27,Statesman!D27,Universe!D27,AmerWstrn!D27,centennial!D27,'Family Guaranty'!D27,'Farmers&amp;Ranchers'!D27,'First Natl(Thrnr)'!D27,'Franklin American'!D27,'Franklin Protective'!D27,'International Fin'!D27,'Kentucky Central'!D27,Midcontinent!D27,'National Affiliated'!D27)</f>
        <v>455818.23572252085</v>
      </c>
      <c r="E27" s="6">
        <f>SUM('Alabama Life'!E27,'American Educators'!E27,'American Integrity'!E27,'AMS Life'!E27,'Andrew Jackson'!E27,'coastal states'!E27,'Confed Life &amp; Annty (CLIAC)'!E27,'Consolidated National'!E27,'Consumers United'!E27,'Corporate Life'!E27,'Diamond Benefits'!E27,'EBL Life'!E27,'George Washington'!E27,'Inter-American'!E27,'Investment Life of America'!E27,'Midwest Life'!E27,'Mutual Security'!E27,'Natl American'!E27,'National Heritage'!E27,'New Jersey Life'!E27,'Old Colony Life'!E27,'Summit National'!E27,supreme!E27,underwriters!E27,Unison!E27,'United Republic'!E27,'first natl'!E27,'Investors Equity'!E27)+SUM('amer life asr'!E27,'Amer Std Life Acc'!E27,fcl!E27,'Confed Life (CLIC)'!E27,'Mutual Benefit'!E27,Settlers!E27,Statesman!E27,Universe!E27,AmerWstrn!E27,centennial!E27,'Family Guaranty'!E27,'Farmers&amp;Ranchers'!E27,'First Natl(Thrnr)'!E27,'Franklin American'!E27,'Franklin Protective'!E27,'International Fin'!E27,'Kentucky Central'!E27,Midcontinent!E27,'National Affiliated'!E27)</f>
        <v>0</v>
      </c>
      <c r="F27" s="6">
        <f t="shared" si="0"/>
        <v>4601573.271279609</v>
      </c>
      <c r="H27" s="7" t="s">
        <v>241</v>
      </c>
      <c r="I27" s="6">
        <f>+summary!K53</f>
        <v>2543478.01</v>
      </c>
    </row>
    <row r="28" spans="1:9" ht="12.75">
      <c r="A28" s="36" t="s">
        <v>44</v>
      </c>
      <c r="B28" s="6">
        <f>SUM('Alabama Life'!B28,'American Educators'!B28,'American Integrity'!B28,'AMS Life'!B28,'Andrew Jackson'!B28,'coastal states'!B28,'Confed Life &amp; Annty (CLIAC)'!B28,'Consolidated National'!B28,'Consumers United'!B28,'Corporate Life'!B28,'Diamond Benefits'!B28,'EBL Life'!B28,'George Washington'!B28,'Inter-American'!B28,'Investment Life of America'!B28,'Midwest Life'!B28,'Mutual Security'!B28,'Natl American'!B28,'National Heritage'!B28,'New Jersey Life'!B28,'Old Colony Life'!B28,'Summit National'!B28,supreme!B28,underwriters!B28,Unison!B28,'United Republic'!B28,'first natl'!B28,'Investors Equity'!B28)+SUM('amer life asr'!B28,'Amer Std Life Acc'!B28,fcl!B28,'Confed Life (CLIC)'!B28,'Mutual Benefit'!B28,Settlers!B28,Statesman!B28,Universe!B28,AmerWstrn!B28,centennial!B28,'Family Guaranty'!B28,'Farmers&amp;Ranchers'!B28,'First Natl(Thrnr)'!B28,'Franklin American'!B28,'Franklin Protective'!B28,'International Fin'!B28,'Kentucky Central'!B28,Midcontinent!B28,'National Affiliated'!B28)</f>
        <v>11362680.69956576</v>
      </c>
      <c r="C28" s="6">
        <f>SUM('Alabama Life'!C28,'American Educators'!C28,'American Integrity'!C28,'AMS Life'!C28,'Andrew Jackson'!C28,'coastal states'!C28,'Confed Life &amp; Annty (CLIAC)'!C28,'Consolidated National'!C28,'Consumers United'!C28,'Corporate Life'!C28,'Diamond Benefits'!C28,'EBL Life'!C28,'George Washington'!C28,'Inter-American'!C28,'Investment Life of America'!C28,'Midwest Life'!C28,'Mutual Security'!C28,'Natl American'!C28,'National Heritage'!C28,'New Jersey Life'!C28,'Old Colony Life'!C28,'Summit National'!C28,supreme!C28,underwriters!C28,Unison!C28,'United Republic'!C28,'first natl'!C28,'Investors Equity'!C28)+SUM('amer life asr'!C28,'Amer Std Life Acc'!C28,fcl!C28,'Confed Life (CLIC)'!C28,'Mutual Benefit'!C28,Settlers!C28,Statesman!C28,Universe!C28,AmerWstrn!C28,centennial!C28,'Family Guaranty'!C28,'Farmers&amp;Ranchers'!C28,'First Natl(Thrnr)'!C28,'Franklin American'!C28,'Franklin Protective'!C28,'International Fin'!C28,'Kentucky Central'!C28,Midcontinent!C28,'National Affiliated'!C28)</f>
        <v>39290402.97098459</v>
      </c>
      <c r="D28" s="6">
        <f>SUM('Alabama Life'!D28,'American Educators'!D28,'American Integrity'!D28,'AMS Life'!D28,'Andrew Jackson'!D28,'coastal states'!D28,'Confed Life &amp; Annty (CLIAC)'!D28,'Consolidated National'!D28,'Consumers United'!D28,'Corporate Life'!D28,'Diamond Benefits'!D28,'EBL Life'!D28,'George Washington'!D28,'Inter-American'!D28,'Investment Life of America'!D28,'Midwest Life'!D28,'Mutual Security'!D28,'Natl American'!D28,'National Heritage'!D28,'New Jersey Life'!D28,'Old Colony Life'!D28,'Summit National'!D28,supreme!D28,underwriters!D28,Unison!D28,'United Republic'!D28,'first natl'!D28,'Investors Equity'!D28)+SUM('amer life asr'!D28,'Amer Std Life Acc'!D28,fcl!D28,'Confed Life (CLIC)'!D28,'Mutual Benefit'!D28,Settlers!D28,Statesman!D28,Universe!D28,AmerWstrn!D28,centennial!D28,'Family Guaranty'!D28,'Farmers&amp;Ranchers'!D28,'First Natl(Thrnr)'!D28,'Franklin American'!D28,'Franklin Protective'!D28,'International Fin'!D28,'Kentucky Central'!D28,Midcontinent!D28,'National Affiliated'!D28)</f>
        <v>119334.55498712079</v>
      </c>
      <c r="E28" s="6">
        <f>SUM('Alabama Life'!E28,'American Educators'!E28,'American Integrity'!E28,'AMS Life'!E28,'Andrew Jackson'!E28,'coastal states'!E28,'Confed Life &amp; Annty (CLIAC)'!E28,'Consolidated National'!E28,'Consumers United'!E28,'Corporate Life'!E28,'Diamond Benefits'!E28,'EBL Life'!E28,'George Washington'!E28,'Inter-American'!E28,'Investment Life of America'!E28,'Midwest Life'!E28,'Mutual Security'!E28,'Natl American'!E28,'National Heritage'!E28,'New Jersey Life'!E28,'Old Colony Life'!E28,'Summit National'!E28,supreme!E28,underwriters!E28,Unison!E28,'United Republic'!E28,'first natl'!E28,'Investors Equity'!E28)+SUM('amer life asr'!E28,'Amer Std Life Acc'!E28,fcl!E28,'Confed Life (CLIC)'!E28,'Mutual Benefit'!E28,Settlers!E28,Statesman!E28,Universe!E28,AmerWstrn!E28,centennial!E28,'Family Guaranty'!E28,'Farmers&amp;Ranchers'!E28,'First Natl(Thrnr)'!E28,'Franklin American'!E28,'Franklin Protective'!E28,'International Fin'!E28,'Kentucky Central'!E28,Midcontinent!E28,'National Affiliated'!E28)</f>
        <v>4172040.831632297</v>
      </c>
      <c r="F28" s="6">
        <f t="shared" si="0"/>
        <v>54944459.057169765</v>
      </c>
      <c r="H28" s="36" t="s">
        <v>249</v>
      </c>
      <c r="I28" s="8">
        <f>+summary!K54</f>
        <v>72206881.46708736</v>
      </c>
    </row>
    <row r="29" spans="1:9" ht="12.75">
      <c r="A29" s="36" t="s">
        <v>45</v>
      </c>
      <c r="B29" s="6">
        <f>SUM('Alabama Life'!B29,'American Educators'!B29,'American Integrity'!B29,'AMS Life'!B29,'Andrew Jackson'!B29,'coastal states'!B29,'Confed Life &amp; Annty (CLIAC)'!B29,'Consolidated National'!B29,'Consumers United'!B29,'Corporate Life'!B29,'Diamond Benefits'!B29,'EBL Life'!B29,'George Washington'!B29,'Inter-American'!B29,'Investment Life of America'!B29,'Midwest Life'!B29,'Mutual Security'!B29,'Natl American'!B29,'National Heritage'!B29,'New Jersey Life'!B29,'Old Colony Life'!B29,'Summit National'!B29,supreme!B29,underwriters!B29,Unison!B29,'United Republic'!B29,'first natl'!B29,'Investors Equity'!B29)+SUM('amer life asr'!B29,'Amer Std Life Acc'!B29,fcl!B29,'Confed Life (CLIC)'!B29,'Mutual Benefit'!B29,Settlers!B29,Statesman!B29,Universe!B29,AmerWstrn!B29,centennial!B29,'Family Guaranty'!B29,'Farmers&amp;Ranchers'!B29,'First Natl(Thrnr)'!B29,'Franklin American'!B29,'Franklin Protective'!B29,'International Fin'!B29,'Kentucky Central'!B29,Midcontinent!B29,'National Affiliated'!B29)</f>
        <v>3860801.6732377578</v>
      </c>
      <c r="C29" s="6">
        <f>SUM('Alabama Life'!C29,'American Educators'!C29,'American Integrity'!C29,'AMS Life'!C29,'Andrew Jackson'!C29,'coastal states'!C29,'Confed Life &amp; Annty (CLIAC)'!C29,'Consolidated National'!C29,'Consumers United'!C29,'Corporate Life'!C29,'Diamond Benefits'!C29,'EBL Life'!C29,'George Washington'!C29,'Inter-American'!C29,'Investment Life of America'!C29,'Midwest Life'!C29,'Mutual Security'!C29,'Natl American'!C29,'National Heritage'!C29,'New Jersey Life'!C29,'Old Colony Life'!C29,'Summit National'!C29,supreme!C29,underwriters!C29,Unison!C29,'United Republic'!C29,'first natl'!C29,'Investors Equity'!C29)+SUM('amer life asr'!C29,'Amer Std Life Acc'!C29,fcl!C29,'Confed Life (CLIC)'!C29,'Mutual Benefit'!C29,Settlers!C29,Statesman!C29,Universe!C29,AmerWstrn!C29,centennial!C29,'Family Guaranty'!C29,'Farmers&amp;Ranchers'!C29,'First Natl(Thrnr)'!C29,'Franklin American'!C29,'Franklin Protective'!C29,'International Fin'!C29,'Kentucky Central'!C29,Midcontinent!C29,'National Affiliated'!C29)</f>
        <v>19683749.800601482</v>
      </c>
      <c r="D29" s="6">
        <f>SUM('Alabama Life'!D29,'American Educators'!D29,'American Integrity'!D29,'AMS Life'!D29,'Andrew Jackson'!D29,'coastal states'!D29,'Confed Life &amp; Annty (CLIAC)'!D29,'Consolidated National'!D29,'Consumers United'!D29,'Corporate Life'!D29,'Diamond Benefits'!D29,'EBL Life'!D29,'George Washington'!D29,'Inter-American'!D29,'Investment Life of America'!D29,'Midwest Life'!D29,'Mutual Security'!D29,'Natl American'!D29,'National Heritage'!D29,'New Jersey Life'!D29,'Old Colony Life'!D29,'Summit National'!D29,supreme!D29,underwriters!D29,Unison!D29,'United Republic'!D29,'first natl'!D29,'Investors Equity'!D29)+SUM('amer life asr'!D29,'Amer Std Life Acc'!D29,fcl!D29,'Confed Life (CLIC)'!D29,'Mutual Benefit'!D29,Settlers!D29,Statesman!D29,Universe!D29,AmerWstrn!D29,centennial!D29,'Family Guaranty'!D29,'Farmers&amp;Ranchers'!D29,'First Natl(Thrnr)'!D29,'Franklin American'!D29,'Franklin Protective'!D29,'International Fin'!D29,'Kentucky Central'!D29,Midcontinent!D29,'National Affiliated'!D29)</f>
        <v>334694.9779921157</v>
      </c>
      <c r="E29" s="6">
        <f>SUM('Alabama Life'!E29,'American Educators'!E29,'American Integrity'!E29,'AMS Life'!E29,'Andrew Jackson'!E29,'coastal states'!E29,'Confed Life &amp; Annty (CLIAC)'!E29,'Consolidated National'!E29,'Consumers United'!E29,'Corporate Life'!E29,'Diamond Benefits'!E29,'EBL Life'!E29,'George Washington'!E29,'Inter-American'!E29,'Investment Life of America'!E29,'Midwest Life'!E29,'Mutual Security'!E29,'Natl American'!E29,'National Heritage'!E29,'New Jersey Life'!E29,'Old Colony Life'!E29,'Summit National'!E29,supreme!E29,underwriters!E29,Unison!E29,'United Republic'!E29,'first natl'!E29,'Investors Equity'!E29)+SUM('amer life asr'!E29,'Amer Std Life Acc'!E29,fcl!E29,'Confed Life (CLIC)'!E29,'Mutual Benefit'!E29,Settlers!E29,Statesman!E29,Universe!E29,AmerWstrn!E29,centennial!E29,'Family Guaranty'!E29,'Farmers&amp;Ranchers'!E29,'First Natl(Thrnr)'!E29,'Franklin American'!E29,'Franklin Protective'!E29,'International Fin'!E29,'Kentucky Central'!E29,Midcontinent!E29,'National Affiliated'!E29)</f>
        <v>3022868.77699628</v>
      </c>
      <c r="F29" s="6">
        <f t="shared" si="0"/>
        <v>26902115.228827637</v>
      </c>
      <c r="H29" s="36" t="s">
        <v>269</v>
      </c>
      <c r="I29" s="8">
        <f>+summary!K55</f>
        <v>12456501.918502621</v>
      </c>
    </row>
    <row r="30" spans="1:9" ht="12.75">
      <c r="A30" s="36" t="s">
        <v>46</v>
      </c>
      <c r="B30" s="6">
        <f>SUM('Alabama Life'!B30,'American Educators'!B30,'American Integrity'!B30,'AMS Life'!B30,'Andrew Jackson'!B30,'coastal states'!B30,'Confed Life &amp; Annty (CLIAC)'!B30,'Consolidated National'!B30,'Consumers United'!B30,'Corporate Life'!B30,'Diamond Benefits'!B30,'EBL Life'!B30,'George Washington'!B30,'Inter-American'!B30,'Investment Life of America'!B30,'Midwest Life'!B30,'Mutual Security'!B30,'Natl American'!B30,'National Heritage'!B30,'New Jersey Life'!B30,'Old Colony Life'!B30,'Summit National'!B30,supreme!B30,underwriters!B30,Unison!B30,'United Republic'!B30,'first natl'!B30,'Investors Equity'!B30)+SUM('amer life asr'!B30,'Amer Std Life Acc'!B30,fcl!B30,'Confed Life (CLIC)'!B30,'Mutual Benefit'!B30,Settlers!B30,Statesman!B30,Universe!B30,AmerWstrn!B30,centennial!B30,'Family Guaranty'!B30,'Farmers&amp;Ranchers'!B30,'First Natl(Thrnr)'!B30,'Franklin American'!B30,'Franklin Protective'!B30,'International Fin'!B30,'Kentucky Central'!B30,Midcontinent!B30,'National Affiliated'!B30)</f>
        <v>53216955.68523161</v>
      </c>
      <c r="C30" s="6">
        <f>SUM('Alabama Life'!C30,'American Educators'!C30,'American Integrity'!C30,'AMS Life'!C30,'Andrew Jackson'!C30,'coastal states'!C30,'Confed Life &amp; Annty (CLIAC)'!C30,'Consolidated National'!C30,'Consumers United'!C30,'Corporate Life'!C30,'Diamond Benefits'!C30,'EBL Life'!C30,'George Washington'!C30,'Inter-American'!C30,'Investment Life of America'!C30,'Midwest Life'!C30,'Mutual Security'!C30,'Natl American'!C30,'National Heritage'!C30,'New Jersey Life'!C30,'Old Colony Life'!C30,'Summit National'!C30,supreme!C30,underwriters!C30,Unison!C30,'United Republic'!C30,'first natl'!C30,'Investors Equity'!C30)+SUM('amer life asr'!C30,'Amer Std Life Acc'!C30,fcl!C30,'Confed Life (CLIC)'!C30,'Mutual Benefit'!C30,Settlers!C30,Statesman!C30,Universe!C30,AmerWstrn!C30,centennial!C30,'Family Guaranty'!C30,'Farmers&amp;Ranchers'!C30,'First Natl(Thrnr)'!C30,'Franklin American'!C30,'Franklin Protective'!C30,'International Fin'!C30,'Kentucky Central'!C30,Midcontinent!C30,'National Affiliated'!C30)</f>
        <v>19845048.150211103</v>
      </c>
      <c r="D30" s="6">
        <f>SUM('Alabama Life'!D30,'American Educators'!D30,'American Integrity'!D30,'AMS Life'!D30,'Andrew Jackson'!D30,'coastal states'!D30,'Confed Life &amp; Annty (CLIAC)'!D30,'Consolidated National'!D30,'Consumers United'!D30,'Corporate Life'!D30,'Diamond Benefits'!D30,'EBL Life'!D30,'George Washington'!D30,'Inter-American'!D30,'Investment Life of America'!D30,'Midwest Life'!D30,'Mutual Security'!D30,'Natl American'!D30,'National Heritage'!D30,'New Jersey Life'!D30,'Old Colony Life'!D30,'Summit National'!D30,supreme!D30,underwriters!D30,Unison!D30,'United Republic'!D30,'first natl'!D30,'Investors Equity'!D30)+SUM('amer life asr'!D30,'Amer Std Life Acc'!D30,fcl!D30,'Confed Life (CLIC)'!D30,'Mutual Benefit'!D30,Settlers!D30,Statesman!D30,Universe!D30,AmerWstrn!D30,centennial!D30,'Family Guaranty'!D30,'Farmers&amp;Ranchers'!D30,'First Natl(Thrnr)'!D30,'Franklin American'!D30,'Franklin Protective'!D30,'International Fin'!D30,'Kentucky Central'!D30,Midcontinent!D30,'National Affiliated'!D30)</f>
        <v>963558.5342429256</v>
      </c>
      <c r="E30" s="6">
        <f>SUM('Alabama Life'!E30,'American Educators'!E30,'American Integrity'!E30,'AMS Life'!E30,'Andrew Jackson'!E30,'coastal states'!E30,'Confed Life &amp; Annty (CLIAC)'!E30,'Consolidated National'!E30,'Consumers United'!E30,'Corporate Life'!E30,'Diamond Benefits'!E30,'EBL Life'!E30,'George Washington'!E30,'Inter-American'!E30,'Investment Life of America'!E30,'Midwest Life'!E30,'Mutual Security'!E30,'Natl American'!E30,'National Heritage'!E30,'New Jersey Life'!E30,'Old Colony Life'!E30,'Summit National'!E30,supreme!E30,underwriters!E30,Unison!E30,'United Republic'!E30,'first natl'!E30,'Investors Equity'!E30)+SUM('amer life asr'!E30,'Amer Std Life Acc'!E30,fcl!E30,'Confed Life (CLIC)'!E30,'Mutual Benefit'!E30,Settlers!E30,Statesman!E30,Universe!E30,AmerWstrn!E30,centennial!E30,'Family Guaranty'!E30,'Farmers&amp;Ranchers'!E30,'First Natl(Thrnr)'!E30,'Franklin American'!E30,'Franklin Protective'!E30,'International Fin'!E30,'Kentucky Central'!E30,Midcontinent!E30,'National Affiliated'!E30)</f>
        <v>0</v>
      </c>
      <c r="F30" s="6">
        <f t="shared" si="0"/>
        <v>74025562.36968565</v>
      </c>
      <c r="H30" s="36" t="s">
        <v>270</v>
      </c>
      <c r="I30" s="8">
        <f>+summary!K56</f>
        <v>18530459.576760657</v>
      </c>
    </row>
    <row r="31" spans="1:9" ht="12.75">
      <c r="A31" s="36" t="s">
        <v>47</v>
      </c>
      <c r="B31" s="6">
        <f>SUM('Alabama Life'!B31,'American Educators'!B31,'American Integrity'!B31,'AMS Life'!B31,'Andrew Jackson'!B31,'coastal states'!B31,'Confed Life &amp; Annty (CLIAC)'!B31,'Consolidated National'!B31,'Consumers United'!B31,'Corporate Life'!B31,'Diamond Benefits'!B31,'EBL Life'!B31,'George Washington'!B31,'Inter-American'!B31,'Investment Life of America'!B31,'Midwest Life'!B31,'Mutual Security'!B31,'Natl American'!B31,'National Heritage'!B31,'New Jersey Life'!B31,'Old Colony Life'!B31,'Summit National'!B31,supreme!B31,underwriters!B31,Unison!B31,'United Republic'!B31,'first natl'!B31,'Investors Equity'!B31)+SUM('amer life asr'!B31,'Amer Std Life Acc'!B31,fcl!B31,'Confed Life (CLIC)'!B31,'Mutual Benefit'!B31,Settlers!B31,Statesman!B31,Universe!B31,AmerWstrn!B31,centennial!B31,'Family Guaranty'!B31,'Farmers&amp;Ranchers'!B31,'First Natl(Thrnr)'!B31,'Franklin American'!B31,'Franklin Protective'!B31,'International Fin'!B31,'Kentucky Central'!B31,Midcontinent!B31,'National Affiliated'!B31)</f>
        <v>5273548.844572533</v>
      </c>
      <c r="C31" s="6">
        <f>SUM('Alabama Life'!C31,'American Educators'!C31,'American Integrity'!C31,'AMS Life'!C31,'Andrew Jackson'!C31,'coastal states'!C31,'Confed Life &amp; Annty (CLIAC)'!C31,'Consolidated National'!C31,'Consumers United'!C31,'Corporate Life'!C31,'Diamond Benefits'!C31,'EBL Life'!C31,'George Washington'!C31,'Inter-American'!C31,'Investment Life of America'!C31,'Midwest Life'!C31,'Mutual Security'!C31,'Natl American'!C31,'National Heritage'!C31,'New Jersey Life'!C31,'Old Colony Life'!C31,'Summit National'!C31,supreme!C31,underwriters!C31,Unison!C31,'United Republic'!C31,'first natl'!C31,'Investors Equity'!C31)+SUM('amer life asr'!C31,'Amer Std Life Acc'!C31,fcl!C31,'Confed Life (CLIC)'!C31,'Mutual Benefit'!C31,Settlers!C31,Statesman!C31,Universe!C31,AmerWstrn!C31,centennial!C31,'Family Guaranty'!C31,'Farmers&amp;Ranchers'!C31,'First Natl(Thrnr)'!C31,'Franklin American'!C31,'Franklin Protective'!C31,'International Fin'!C31,'Kentucky Central'!C31,Midcontinent!C31,'National Affiliated'!C31)</f>
        <v>10591205.927868396</v>
      </c>
      <c r="D31" s="6">
        <f>SUM('Alabama Life'!D31,'American Educators'!D31,'American Integrity'!D31,'AMS Life'!D31,'Andrew Jackson'!D31,'coastal states'!D31,'Confed Life &amp; Annty (CLIAC)'!D31,'Consolidated National'!D31,'Consumers United'!D31,'Corporate Life'!D31,'Diamond Benefits'!D31,'EBL Life'!D31,'George Washington'!D31,'Inter-American'!D31,'Investment Life of America'!D31,'Midwest Life'!D31,'Mutual Security'!D31,'Natl American'!D31,'National Heritage'!D31,'New Jersey Life'!D31,'Old Colony Life'!D31,'Summit National'!D31,supreme!D31,underwriters!D31,Unison!D31,'United Republic'!D31,'first natl'!D31,'Investors Equity'!D31)+SUM('amer life asr'!D31,'Amer Std Life Acc'!D31,fcl!D31,'Confed Life (CLIC)'!D31,'Mutual Benefit'!D31,Settlers!D31,Statesman!D31,Universe!D31,AmerWstrn!D31,centennial!D31,'Family Guaranty'!D31,'Farmers&amp;Ranchers'!D31,'First Natl(Thrnr)'!D31,'Franklin American'!D31,'Franklin Protective'!D31,'International Fin'!D31,'Kentucky Central'!D31,Midcontinent!D31,'National Affiliated'!D31)</f>
        <v>5414498.392494938</v>
      </c>
      <c r="E31" s="6">
        <f>SUM('Alabama Life'!E31,'American Educators'!E31,'American Integrity'!E31,'AMS Life'!E31,'Andrew Jackson'!E31,'coastal states'!E31,'Confed Life &amp; Annty (CLIAC)'!E31,'Consolidated National'!E31,'Consumers United'!E31,'Corporate Life'!E31,'Diamond Benefits'!E31,'EBL Life'!E31,'George Washington'!E31,'Inter-American'!E31,'Investment Life of America'!E31,'Midwest Life'!E31,'Mutual Security'!E31,'Natl American'!E31,'National Heritage'!E31,'New Jersey Life'!E31,'Old Colony Life'!E31,'Summit National'!E31,supreme!E31,underwriters!E31,Unison!E31,'United Republic'!E31,'first natl'!E31,'Investors Equity'!E31)+SUM('amer life asr'!E31,'Amer Std Life Acc'!E31,fcl!E31,'Confed Life (CLIC)'!E31,'Mutual Benefit'!E31,Settlers!E31,Statesman!E31,Universe!E31,AmerWstrn!E31,centennial!E31,'Family Guaranty'!E31,'Farmers&amp;Ranchers'!E31,'First Natl(Thrnr)'!E31,'Franklin American'!E31,'Franklin Protective'!E31,'International Fin'!E31,'Kentucky Central'!E31,Midcontinent!E31,'National Affiliated'!E31)</f>
        <v>29057.63552553873</v>
      </c>
      <c r="F31" s="6">
        <f t="shared" si="0"/>
        <v>21308310.800461408</v>
      </c>
      <c r="H31" s="7" t="s">
        <v>163</v>
      </c>
      <c r="I31" s="6">
        <f>+summary!K57</f>
        <v>4887704.950000001</v>
      </c>
    </row>
    <row r="32" spans="1:9" ht="12.75">
      <c r="A32" s="36" t="s">
        <v>48</v>
      </c>
      <c r="B32" s="6">
        <f>SUM('Alabama Life'!B32,'American Educators'!B32,'American Integrity'!B32,'AMS Life'!B32,'Andrew Jackson'!B32,'coastal states'!B32,'Confed Life &amp; Annty (CLIAC)'!B32,'Consolidated National'!B32,'Consumers United'!B32,'Corporate Life'!B32,'Diamond Benefits'!B32,'EBL Life'!B32,'George Washington'!B32,'Inter-American'!B32,'Investment Life of America'!B32,'Midwest Life'!B32,'Mutual Security'!B32,'Natl American'!B32,'National Heritage'!B32,'New Jersey Life'!B32,'Old Colony Life'!B32,'Summit National'!B32,supreme!B32,underwriters!B32,Unison!B32,'United Republic'!B32,'first natl'!B32,'Investors Equity'!B32)+SUM('amer life asr'!B32,'Amer Std Life Acc'!B32,fcl!B32,'Confed Life (CLIC)'!B32,'Mutual Benefit'!B32,Settlers!B32,Statesman!B32,Universe!B32,AmerWstrn!B32,centennial!B32,'Family Guaranty'!B32,'Farmers&amp;Ranchers'!B32,'First Natl(Thrnr)'!B32,'Franklin American'!B32,'Franklin Protective'!B32,'International Fin'!B32,'Kentucky Central'!B32,Midcontinent!B32,'National Affiliated'!B32)</f>
        <v>1170144.2665523516</v>
      </c>
      <c r="C32" s="6">
        <f>SUM('Alabama Life'!C32,'American Educators'!C32,'American Integrity'!C32,'AMS Life'!C32,'Andrew Jackson'!C32,'coastal states'!C32,'Confed Life &amp; Annty (CLIAC)'!C32,'Consolidated National'!C32,'Consumers United'!C32,'Corporate Life'!C32,'Diamond Benefits'!C32,'EBL Life'!C32,'George Washington'!C32,'Inter-American'!C32,'Investment Life of America'!C32,'Midwest Life'!C32,'Mutual Security'!C32,'Natl American'!C32,'National Heritage'!C32,'New Jersey Life'!C32,'Old Colony Life'!C32,'Summit National'!C32,supreme!C32,underwriters!C32,Unison!C32,'United Republic'!C32,'first natl'!C32,'Investors Equity'!C32)+SUM('amer life asr'!C32,'Amer Std Life Acc'!C32,fcl!C32,'Confed Life (CLIC)'!C32,'Mutual Benefit'!C32,Settlers!C32,Statesman!C32,Universe!C32,AmerWstrn!C32,centennial!C32,'Family Guaranty'!C32,'Farmers&amp;Ranchers'!C32,'First Natl(Thrnr)'!C32,'Franklin American'!C32,'Franklin Protective'!C32,'International Fin'!C32,'Kentucky Central'!C32,Midcontinent!C32,'National Affiliated'!C32)</f>
        <v>2050597.1728930052</v>
      </c>
      <c r="D32" s="6">
        <f>SUM('Alabama Life'!D32,'American Educators'!D32,'American Integrity'!D32,'AMS Life'!D32,'Andrew Jackson'!D32,'coastal states'!D32,'Confed Life &amp; Annty (CLIAC)'!D32,'Consolidated National'!D32,'Consumers United'!D32,'Corporate Life'!D32,'Diamond Benefits'!D32,'EBL Life'!D32,'George Washington'!D32,'Inter-American'!D32,'Investment Life of America'!D32,'Midwest Life'!D32,'Mutual Security'!D32,'Natl American'!D32,'National Heritage'!D32,'New Jersey Life'!D32,'Old Colony Life'!D32,'Summit National'!D32,supreme!D32,underwriters!D32,Unison!D32,'United Republic'!D32,'first natl'!D32,'Investors Equity'!D32)+SUM('amer life asr'!D32,'Amer Std Life Acc'!D32,fcl!D32,'Confed Life (CLIC)'!D32,'Mutual Benefit'!D32,Settlers!D32,Statesman!D32,Universe!D32,AmerWstrn!D32,centennial!D32,'Family Guaranty'!D32,'Farmers&amp;Ranchers'!D32,'First Natl(Thrnr)'!D32,'Franklin American'!D32,'Franklin Protective'!D32,'International Fin'!D32,'Kentucky Central'!D32,Midcontinent!D32,'National Affiliated'!D32)</f>
        <v>1215440.037058923</v>
      </c>
      <c r="E32" s="6">
        <f>SUM('Alabama Life'!E32,'American Educators'!E32,'American Integrity'!E32,'AMS Life'!E32,'Andrew Jackson'!E32,'coastal states'!E32,'Confed Life &amp; Annty (CLIAC)'!E32,'Consolidated National'!E32,'Consumers United'!E32,'Corporate Life'!E32,'Diamond Benefits'!E32,'EBL Life'!E32,'George Washington'!E32,'Inter-American'!E32,'Investment Life of America'!E32,'Midwest Life'!E32,'Mutual Security'!E32,'Natl American'!E32,'National Heritage'!E32,'New Jersey Life'!E32,'Old Colony Life'!E32,'Summit National'!E32,supreme!E32,underwriters!E32,Unison!E32,'United Republic'!E32,'first natl'!E32,'Investors Equity'!E32)+SUM('amer life asr'!E32,'Amer Std Life Acc'!E32,fcl!E32,'Confed Life (CLIC)'!E32,'Mutual Benefit'!E32,Settlers!E32,Statesman!E32,Universe!E32,AmerWstrn!E32,centennial!E32,'Family Guaranty'!E32,'Farmers&amp;Ranchers'!E32,'First Natl(Thrnr)'!E32,'Franklin American'!E32,'Franklin Protective'!E32,'International Fin'!E32,'Kentucky Central'!E32,Midcontinent!E32,'National Affiliated'!E32)</f>
        <v>0</v>
      </c>
      <c r="F32" s="6">
        <f t="shared" si="0"/>
        <v>4436181.476504279</v>
      </c>
      <c r="H32" s="7" t="s">
        <v>164</v>
      </c>
      <c r="I32" s="6">
        <f>+summary!K58</f>
        <v>133358117.37937048</v>
      </c>
    </row>
    <row r="33" spans="1:9" ht="12.75">
      <c r="A33" s="36" t="s">
        <v>49</v>
      </c>
      <c r="B33" s="6">
        <f>SUM('Alabama Life'!B33,'American Educators'!B33,'American Integrity'!B33,'AMS Life'!B33,'Andrew Jackson'!B33,'coastal states'!B33,'Confed Life &amp; Annty (CLIAC)'!B33,'Consolidated National'!B33,'Consumers United'!B33,'Corporate Life'!B33,'Diamond Benefits'!B33,'EBL Life'!B33,'George Washington'!B33,'Inter-American'!B33,'Investment Life of America'!B33,'Midwest Life'!B33,'Mutual Security'!B33,'Natl American'!B33,'National Heritage'!B33,'New Jersey Life'!B33,'Old Colony Life'!B33,'Summit National'!B33,supreme!B33,underwriters!B33,Unison!B33,'United Republic'!B33,'first natl'!B33,'Investors Equity'!B33)+SUM('amer life asr'!B33,'Amer Std Life Acc'!B33,fcl!B33,'Confed Life (CLIC)'!B33,'Mutual Benefit'!B33,Settlers!B33,Statesman!B33,Universe!B33,AmerWstrn!B33,centennial!B33,'Family Guaranty'!B33,'Farmers&amp;Ranchers'!B33,'First Natl(Thrnr)'!B33,'Franklin American'!B33,'Franklin Protective'!B33,'International Fin'!B33,'Kentucky Central'!B33,Midcontinent!B33,'National Affiliated'!B33)</f>
        <v>2765142.817516113</v>
      </c>
      <c r="C33" s="6">
        <f>SUM('Alabama Life'!C33,'American Educators'!C33,'American Integrity'!C33,'AMS Life'!C33,'Andrew Jackson'!C33,'coastal states'!C33,'Confed Life &amp; Annty (CLIAC)'!C33,'Consolidated National'!C33,'Consumers United'!C33,'Corporate Life'!C33,'Diamond Benefits'!C33,'EBL Life'!C33,'George Washington'!C33,'Inter-American'!C33,'Investment Life of America'!C33,'Midwest Life'!C33,'Mutual Security'!C33,'Natl American'!C33,'National Heritage'!C33,'New Jersey Life'!C33,'Old Colony Life'!C33,'Summit National'!C33,supreme!C33,underwriters!C33,Unison!C33,'United Republic'!C33,'first natl'!C33,'Investors Equity'!C33)+SUM('amer life asr'!C33,'Amer Std Life Acc'!C33,fcl!C33,'Confed Life (CLIC)'!C33,'Mutual Benefit'!C33,Settlers!C33,Statesman!C33,Universe!C33,AmerWstrn!C33,centennial!C33,'Family Guaranty'!C33,'Farmers&amp;Ranchers'!C33,'First Natl(Thrnr)'!C33,'Franklin American'!C33,'Franklin Protective'!C33,'International Fin'!C33,'Kentucky Central'!C33,Midcontinent!C33,'National Affiliated'!C33)</f>
        <v>6810212.79604831</v>
      </c>
      <c r="D33" s="6">
        <f>SUM('Alabama Life'!D33,'American Educators'!D33,'American Integrity'!D33,'AMS Life'!D33,'Andrew Jackson'!D33,'coastal states'!D33,'Confed Life &amp; Annty (CLIAC)'!D33,'Consolidated National'!D33,'Consumers United'!D33,'Corporate Life'!D33,'Diamond Benefits'!D33,'EBL Life'!D33,'George Washington'!D33,'Inter-American'!D33,'Investment Life of America'!D33,'Midwest Life'!D33,'Mutual Security'!D33,'Natl American'!D33,'National Heritage'!D33,'New Jersey Life'!D33,'Old Colony Life'!D33,'Summit National'!D33,supreme!D33,underwriters!D33,Unison!D33,'United Republic'!D33,'first natl'!D33,'Investors Equity'!D33)+SUM('amer life asr'!D33,'Amer Std Life Acc'!D33,fcl!D33,'Confed Life (CLIC)'!D33,'Mutual Benefit'!D33,Settlers!D33,Statesman!D33,Universe!D33,AmerWstrn!D33,centennial!D33,'Family Guaranty'!D33,'Farmers&amp;Ranchers'!D33,'First Natl(Thrnr)'!D33,'Franklin American'!D33,'Franklin Protective'!D33,'International Fin'!D33,'Kentucky Central'!D33,Midcontinent!D33,'National Affiliated'!D33)</f>
        <v>-346298.8972210737</v>
      </c>
      <c r="E33" s="6">
        <f>SUM('Alabama Life'!E33,'American Educators'!E33,'American Integrity'!E33,'AMS Life'!E33,'Andrew Jackson'!E33,'coastal states'!E33,'Confed Life &amp; Annty (CLIAC)'!E33,'Consolidated National'!E33,'Consumers United'!E33,'Corporate Life'!E33,'Diamond Benefits'!E33,'EBL Life'!E33,'George Washington'!E33,'Inter-American'!E33,'Investment Life of America'!E33,'Midwest Life'!E33,'Mutual Security'!E33,'Natl American'!E33,'National Heritage'!E33,'New Jersey Life'!E33,'Old Colony Life'!E33,'Summit National'!E33,supreme!E33,underwriters!E33,Unison!E33,'United Republic'!E33,'first natl'!E33,'Investors Equity'!E33)+SUM('amer life asr'!E33,'Amer Std Life Acc'!E33,fcl!E33,'Confed Life (CLIC)'!E33,'Mutual Benefit'!E33,Settlers!E33,Statesman!E33,Universe!E33,AmerWstrn!E33,centennial!E33,'Family Guaranty'!E33,'Farmers&amp;Ranchers'!E33,'First Natl(Thrnr)'!E33,'Franklin American'!E33,'Franklin Protective'!E33,'International Fin'!E33,'Kentucky Central'!E33,Midcontinent!E33,'National Affiliated'!E33)</f>
        <v>0</v>
      </c>
      <c r="F33" s="6">
        <f t="shared" si="0"/>
        <v>9229056.716343349</v>
      </c>
      <c r="H33" s="36" t="s">
        <v>271</v>
      </c>
      <c r="I33" s="8">
        <f>+summary!K59</f>
        <v>9226082.998811942</v>
      </c>
    </row>
    <row r="34" spans="1:9" ht="12.75">
      <c r="A34" s="36" t="s">
        <v>50</v>
      </c>
      <c r="B34" s="6">
        <f>SUM('Alabama Life'!B34,'American Educators'!B34,'American Integrity'!B34,'AMS Life'!B34,'Andrew Jackson'!B34,'coastal states'!B34,'Confed Life &amp; Annty (CLIAC)'!B34,'Consolidated National'!B34,'Consumers United'!B34,'Corporate Life'!B34,'Diamond Benefits'!B34,'EBL Life'!B34,'George Washington'!B34,'Inter-American'!B34,'Investment Life of America'!B34,'Midwest Life'!B34,'Mutual Security'!B34,'Natl American'!B34,'National Heritage'!B34,'New Jersey Life'!B34,'Old Colony Life'!B34,'Summit National'!B34,supreme!B34,underwriters!B34,Unison!B34,'United Republic'!B34,'first natl'!B34,'Investors Equity'!B34)+SUM('amer life asr'!B34,'Amer Std Life Acc'!B34,fcl!B34,'Confed Life (CLIC)'!B34,'Mutual Benefit'!B34,Settlers!B34,Statesman!B34,Universe!B34,AmerWstrn!B34,centennial!B34,'Family Guaranty'!B34,'Farmers&amp;Ranchers'!B34,'First Natl(Thrnr)'!B34,'Franklin American'!B34,'Franklin Protective'!B34,'International Fin'!B34,'Kentucky Central'!B34,Midcontinent!B34,'National Affiliated'!B34)</f>
        <v>1019501.1497635813</v>
      </c>
      <c r="C34" s="6">
        <f>SUM('Alabama Life'!C34,'American Educators'!C34,'American Integrity'!C34,'AMS Life'!C34,'Andrew Jackson'!C34,'coastal states'!C34,'Confed Life &amp; Annty (CLIAC)'!C34,'Consolidated National'!C34,'Consumers United'!C34,'Corporate Life'!C34,'Diamond Benefits'!C34,'EBL Life'!C34,'George Washington'!C34,'Inter-American'!C34,'Investment Life of America'!C34,'Midwest Life'!C34,'Mutual Security'!C34,'Natl American'!C34,'National Heritage'!C34,'New Jersey Life'!C34,'Old Colony Life'!C34,'Summit National'!C34,supreme!C34,underwriters!C34,Unison!C34,'United Republic'!C34,'first natl'!C34,'Investors Equity'!C34)+SUM('amer life asr'!C34,'Amer Std Life Acc'!C34,fcl!C34,'Confed Life (CLIC)'!C34,'Mutual Benefit'!C34,Settlers!C34,Statesman!C34,Universe!C34,AmerWstrn!C34,centennial!C34,'Family Guaranty'!C34,'Farmers&amp;Ranchers'!C34,'First Natl(Thrnr)'!C34,'Franklin American'!C34,'Franklin Protective'!C34,'International Fin'!C34,'Kentucky Central'!C34,Midcontinent!C34,'National Affiliated'!C34)</f>
        <v>1369506.4922808963</v>
      </c>
      <c r="D34" s="6">
        <f>SUM('Alabama Life'!D34,'American Educators'!D34,'American Integrity'!D34,'AMS Life'!D34,'Andrew Jackson'!D34,'coastal states'!D34,'Confed Life &amp; Annty (CLIAC)'!D34,'Consolidated National'!D34,'Consumers United'!D34,'Corporate Life'!D34,'Diamond Benefits'!D34,'EBL Life'!D34,'George Washington'!D34,'Inter-American'!D34,'Investment Life of America'!D34,'Midwest Life'!D34,'Mutual Security'!D34,'Natl American'!D34,'National Heritage'!D34,'New Jersey Life'!D34,'Old Colony Life'!D34,'Summit National'!D34,supreme!D34,underwriters!D34,Unison!D34,'United Republic'!D34,'first natl'!D34,'Investors Equity'!D34)+SUM('amer life asr'!D34,'Amer Std Life Acc'!D34,fcl!D34,'Confed Life (CLIC)'!D34,'Mutual Benefit'!D34,Settlers!D34,Statesman!D34,Universe!D34,AmerWstrn!D34,centennial!D34,'Family Guaranty'!D34,'Farmers&amp;Ranchers'!D34,'First Natl(Thrnr)'!D34,'Franklin American'!D34,'Franklin Protective'!D34,'International Fin'!D34,'Kentucky Central'!D34,Midcontinent!D34,'National Affiliated'!D34)</f>
        <v>1022376.3612046278</v>
      </c>
      <c r="E34" s="6">
        <f>SUM('Alabama Life'!E34,'American Educators'!E34,'American Integrity'!E34,'AMS Life'!E34,'Andrew Jackson'!E34,'coastal states'!E34,'Confed Life &amp; Annty (CLIAC)'!E34,'Consolidated National'!E34,'Consumers United'!E34,'Corporate Life'!E34,'Diamond Benefits'!E34,'EBL Life'!E34,'George Washington'!E34,'Inter-American'!E34,'Investment Life of America'!E34,'Midwest Life'!E34,'Mutual Security'!E34,'Natl American'!E34,'National Heritage'!E34,'New Jersey Life'!E34,'Old Colony Life'!E34,'Summit National'!E34,supreme!E34,underwriters!E34,Unison!E34,'United Republic'!E34,'first natl'!E34,'Investors Equity'!E34)+SUM('amer life asr'!E34,'Amer Std Life Acc'!E34,fcl!E34,'Confed Life (CLIC)'!E34,'Mutual Benefit'!E34,Settlers!E34,Statesman!E34,Universe!E34,AmerWstrn!E34,centennial!E34,'Family Guaranty'!E34,'Farmers&amp;Ranchers'!E34,'First Natl(Thrnr)'!E34,'Franklin American'!E34,'Franklin Protective'!E34,'International Fin'!E34,'Kentucky Central'!E34,Midcontinent!E34,'National Affiliated'!E34)</f>
        <v>0</v>
      </c>
      <c r="F34" s="6">
        <f t="shared" si="0"/>
        <v>3411384.0032491055</v>
      </c>
      <c r="H34" s="7" t="s">
        <v>165</v>
      </c>
      <c r="I34" s="6">
        <f>+summary!K60</f>
        <v>20891302.089999996</v>
      </c>
    </row>
    <row r="35" spans="1:9" ht="12.75">
      <c r="A35" s="36" t="s">
        <v>51</v>
      </c>
      <c r="B35" s="6">
        <f>SUM('Alabama Life'!B35,'American Educators'!B35,'American Integrity'!B35,'AMS Life'!B35,'Andrew Jackson'!B35,'coastal states'!B35,'Confed Life &amp; Annty (CLIAC)'!B35,'Consolidated National'!B35,'Consumers United'!B35,'Corporate Life'!B35,'Diamond Benefits'!B35,'EBL Life'!B35,'George Washington'!B35,'Inter-American'!B35,'Investment Life of America'!B35,'Midwest Life'!B35,'Mutual Security'!B35,'Natl American'!B35,'National Heritage'!B35,'New Jersey Life'!B35,'Old Colony Life'!B35,'Summit National'!B35,supreme!B35,underwriters!B35,Unison!B35,'United Republic'!B35,'first natl'!B35,'Investors Equity'!B35)+SUM('amer life asr'!B35,'Amer Std Life Acc'!B35,fcl!B35,'Confed Life (CLIC)'!B35,'Mutual Benefit'!B35,Settlers!B35,Statesman!B35,Universe!B35,AmerWstrn!B35,centennial!B35,'Family Guaranty'!B35,'Farmers&amp;Ranchers'!B35,'First Natl(Thrnr)'!B35,'Franklin American'!B35,'Franklin Protective'!B35,'International Fin'!B35,'Kentucky Central'!B35,Midcontinent!B35,'National Affiliated'!B35)</f>
        <v>746162.8903989058</v>
      </c>
      <c r="C35" s="6">
        <f>SUM('Alabama Life'!C35,'American Educators'!C35,'American Integrity'!C35,'AMS Life'!C35,'Andrew Jackson'!C35,'coastal states'!C35,'Confed Life &amp; Annty (CLIAC)'!C35,'Consolidated National'!C35,'Consumers United'!C35,'Corporate Life'!C35,'Diamond Benefits'!C35,'EBL Life'!C35,'George Washington'!C35,'Inter-American'!C35,'Investment Life of America'!C35,'Midwest Life'!C35,'Mutual Security'!C35,'Natl American'!C35,'National Heritage'!C35,'New Jersey Life'!C35,'Old Colony Life'!C35,'Summit National'!C35,supreme!C35,underwriters!C35,Unison!C35,'United Republic'!C35,'first natl'!C35,'Investors Equity'!C35)+SUM('amer life asr'!C35,'Amer Std Life Acc'!C35,fcl!C35,'Confed Life (CLIC)'!C35,'Mutual Benefit'!C35,Settlers!C35,Statesman!C35,Universe!C35,AmerWstrn!C35,centennial!C35,'Family Guaranty'!C35,'Farmers&amp;Ranchers'!C35,'First Natl(Thrnr)'!C35,'Franklin American'!C35,'Franklin Protective'!C35,'International Fin'!C35,'Kentucky Central'!C35,Midcontinent!C35,'National Affiliated'!C35)</f>
        <v>232331.37277928443</v>
      </c>
      <c r="D35" s="6">
        <f>SUM('Alabama Life'!D35,'American Educators'!D35,'American Integrity'!D35,'AMS Life'!D35,'Andrew Jackson'!D35,'coastal states'!D35,'Confed Life &amp; Annty (CLIAC)'!D35,'Consolidated National'!D35,'Consumers United'!D35,'Corporate Life'!D35,'Diamond Benefits'!D35,'EBL Life'!D35,'George Washington'!D35,'Inter-American'!D35,'Investment Life of America'!D35,'Midwest Life'!D35,'Mutual Security'!D35,'Natl American'!D35,'National Heritage'!D35,'New Jersey Life'!D35,'Old Colony Life'!D35,'Summit National'!D35,supreme!D35,underwriters!D35,Unison!D35,'United Republic'!D35,'first natl'!D35,'Investors Equity'!D35)+SUM('amer life asr'!D35,'Amer Std Life Acc'!D35,fcl!D35,'Confed Life (CLIC)'!D35,'Mutual Benefit'!D35,Settlers!D35,Statesman!D35,Universe!D35,AmerWstrn!D35,centennial!D35,'Family Guaranty'!D35,'Farmers&amp;Ranchers'!D35,'First Natl(Thrnr)'!D35,'Franklin American'!D35,'Franklin Protective'!D35,'International Fin'!D35,'Kentucky Central'!D35,Midcontinent!D35,'National Affiliated'!D35)</f>
        <v>204356.70111787692</v>
      </c>
      <c r="E35" s="6">
        <f>SUM('Alabama Life'!E35,'American Educators'!E35,'American Integrity'!E35,'AMS Life'!E35,'Andrew Jackson'!E35,'coastal states'!E35,'Confed Life &amp; Annty (CLIAC)'!E35,'Consolidated National'!E35,'Consumers United'!E35,'Corporate Life'!E35,'Diamond Benefits'!E35,'EBL Life'!E35,'George Washington'!E35,'Inter-American'!E35,'Investment Life of America'!E35,'Midwest Life'!E35,'Mutual Security'!E35,'Natl American'!E35,'National Heritage'!E35,'New Jersey Life'!E35,'Old Colony Life'!E35,'Summit National'!E35,supreme!E35,underwriters!E35,Unison!E35,'United Republic'!E35,'first natl'!E35,'Investors Equity'!E35)+SUM('amer life asr'!E35,'Amer Std Life Acc'!E35,fcl!E35,'Confed Life (CLIC)'!E35,'Mutual Benefit'!E35,Settlers!E35,Statesman!E35,Universe!E35,AmerWstrn!E35,centennial!E35,'Family Guaranty'!E35,'Farmers&amp;Ranchers'!E35,'First Natl(Thrnr)'!E35,'Franklin American'!E35,'Franklin Protective'!E35,'International Fin'!E35,'Kentucky Central'!E35,Midcontinent!E35,'National Affiliated'!E35)</f>
        <v>750595.3604110904</v>
      </c>
      <c r="F35" s="6">
        <f t="shared" si="0"/>
        <v>1933446.3247071574</v>
      </c>
      <c r="H35" s="7" t="s">
        <v>135</v>
      </c>
      <c r="I35" s="6">
        <f>+summary!K61</f>
        <v>19626887.869999997</v>
      </c>
    </row>
    <row r="36" spans="1:9" ht="12.75">
      <c r="A36" s="36" t="s">
        <v>52</v>
      </c>
      <c r="B36" s="6">
        <f>SUM('Alabama Life'!B36,'American Educators'!B36,'American Integrity'!B36,'AMS Life'!B36,'Andrew Jackson'!B36,'coastal states'!B36,'Confed Life &amp; Annty (CLIAC)'!B36,'Consolidated National'!B36,'Consumers United'!B36,'Corporate Life'!B36,'Diamond Benefits'!B36,'EBL Life'!B36,'George Washington'!B36,'Inter-American'!B36,'Investment Life of America'!B36,'Midwest Life'!B36,'Mutual Security'!B36,'Natl American'!B36,'National Heritage'!B36,'New Jersey Life'!B36,'Old Colony Life'!B36,'Summit National'!B36,supreme!B36,underwriters!B36,Unison!B36,'United Republic'!B36,'first natl'!B36,'Investors Equity'!B36)+SUM('amer life asr'!B36,'Amer Std Life Acc'!B36,fcl!B36,'Confed Life (CLIC)'!B36,'Mutual Benefit'!B36,Settlers!B36,Statesman!B36,Universe!B36,AmerWstrn!B36,centennial!B36,'Family Guaranty'!B36,'Farmers&amp;Ranchers'!B36,'First Natl(Thrnr)'!B36,'Franklin American'!B36,'Franklin Protective'!B36,'International Fin'!B36,'Kentucky Central'!B36,Midcontinent!B36,'National Affiliated'!B36)</f>
        <v>20146444.56724337</v>
      </c>
      <c r="C36" s="6">
        <f>SUM('Alabama Life'!C36,'American Educators'!C36,'American Integrity'!C36,'AMS Life'!C36,'Andrew Jackson'!C36,'coastal states'!C36,'Confed Life &amp; Annty (CLIAC)'!C36,'Consolidated National'!C36,'Consumers United'!C36,'Corporate Life'!C36,'Diamond Benefits'!C36,'EBL Life'!C36,'George Washington'!C36,'Inter-American'!C36,'Investment Life of America'!C36,'Midwest Life'!C36,'Mutual Security'!C36,'Natl American'!C36,'National Heritage'!C36,'New Jersey Life'!C36,'Old Colony Life'!C36,'Summit National'!C36,supreme!C36,underwriters!C36,Unison!C36,'United Republic'!C36,'first natl'!C36,'Investors Equity'!C36)+SUM('amer life asr'!C36,'Amer Std Life Acc'!C36,fcl!C36,'Confed Life (CLIC)'!C36,'Mutual Benefit'!C36,Settlers!C36,Statesman!C36,Universe!C36,AmerWstrn!C36,centennial!C36,'Family Guaranty'!C36,'Farmers&amp;Ranchers'!C36,'First Natl(Thrnr)'!C36,'Franklin American'!C36,'Franklin Protective'!C36,'International Fin'!C36,'Kentucky Central'!C36,Midcontinent!C36,'National Affiliated'!C36)</f>
        <v>1638175.2996449317</v>
      </c>
      <c r="D36" s="6">
        <f>SUM('Alabama Life'!D36,'American Educators'!D36,'American Integrity'!D36,'AMS Life'!D36,'Andrew Jackson'!D36,'coastal states'!D36,'Confed Life &amp; Annty (CLIAC)'!D36,'Consolidated National'!D36,'Consumers United'!D36,'Corporate Life'!D36,'Diamond Benefits'!D36,'EBL Life'!D36,'George Washington'!D36,'Inter-American'!D36,'Investment Life of America'!D36,'Midwest Life'!D36,'Mutual Security'!D36,'Natl American'!D36,'National Heritage'!D36,'New Jersey Life'!D36,'Old Colony Life'!D36,'Summit National'!D36,supreme!D36,underwriters!D36,Unison!D36,'United Republic'!D36,'first natl'!D36,'Investors Equity'!D36)+SUM('amer life asr'!D36,'Amer Std Life Acc'!D36,fcl!D36,'Confed Life (CLIC)'!D36,'Mutual Benefit'!D36,Settlers!D36,Statesman!D36,Universe!D36,AmerWstrn!D36,centennial!D36,'Family Guaranty'!D36,'Farmers&amp;Ranchers'!D36,'First Natl(Thrnr)'!D36,'Franklin American'!D36,'Franklin Protective'!D36,'International Fin'!D36,'Kentucky Central'!D36,Midcontinent!D36,'National Affiliated'!D36)</f>
        <v>1293972.5068604406</v>
      </c>
      <c r="E36" s="6">
        <f>SUM('Alabama Life'!E36,'American Educators'!E36,'American Integrity'!E36,'AMS Life'!E36,'Andrew Jackson'!E36,'coastal states'!E36,'Confed Life &amp; Annty (CLIAC)'!E36,'Consolidated National'!E36,'Consumers United'!E36,'Corporate Life'!E36,'Diamond Benefits'!E36,'EBL Life'!E36,'George Washington'!E36,'Inter-American'!E36,'Investment Life of America'!E36,'Midwest Life'!E36,'Mutual Security'!E36,'Natl American'!E36,'National Heritage'!E36,'New Jersey Life'!E36,'Old Colony Life'!E36,'Summit National'!E36,supreme!E36,underwriters!E36,Unison!E36,'United Republic'!E36,'first natl'!E36,'Investors Equity'!E36)+SUM('amer life asr'!E36,'Amer Std Life Acc'!E36,fcl!E36,'Confed Life (CLIC)'!E36,'Mutual Benefit'!E36,Settlers!E36,Statesman!E36,Universe!E36,AmerWstrn!E36,centennial!E36,'Family Guaranty'!E36,'Farmers&amp;Ranchers'!E36,'First Natl(Thrnr)'!E36,'Franklin American'!E36,'Franklin Protective'!E36,'International Fin'!E36,'Kentucky Central'!E36,Midcontinent!E36,'National Affiliated'!E36)</f>
        <v>4160732.1939930045</v>
      </c>
      <c r="F36" s="6">
        <f t="shared" si="0"/>
        <v>27239324.567741748</v>
      </c>
      <c r="H36" s="36" t="s">
        <v>136</v>
      </c>
      <c r="I36" s="8">
        <f>+summary!K62</f>
        <v>27521806.943398036</v>
      </c>
    </row>
    <row r="37" spans="1:9" ht="12.75">
      <c r="A37" s="36" t="s">
        <v>53</v>
      </c>
      <c r="B37" s="6">
        <f>SUM('Alabama Life'!B37,'American Educators'!B37,'American Integrity'!B37,'AMS Life'!B37,'Andrew Jackson'!B37,'coastal states'!B37,'Confed Life &amp; Annty (CLIAC)'!B37,'Consolidated National'!B37,'Consumers United'!B37,'Corporate Life'!B37,'Diamond Benefits'!B37,'EBL Life'!B37,'George Washington'!B37,'Inter-American'!B37,'Investment Life of America'!B37,'Midwest Life'!B37,'Mutual Security'!B37,'Natl American'!B37,'National Heritage'!B37,'New Jersey Life'!B37,'Old Colony Life'!B37,'Summit National'!B37,supreme!B37,underwriters!B37,Unison!B37,'United Republic'!B37,'first natl'!B37,'Investors Equity'!B37)+SUM('amer life asr'!B37,'Amer Std Life Acc'!B37,fcl!B37,'Confed Life (CLIC)'!B37,'Mutual Benefit'!B37,Settlers!B37,Statesman!B37,Universe!B37,AmerWstrn!B37,centennial!B37,'Family Guaranty'!B37,'Farmers&amp;Ranchers'!B37,'First Natl(Thrnr)'!B37,'Franklin American'!B37,'Franklin Protective'!B37,'International Fin'!B37,'Kentucky Central'!B37,Midcontinent!B37,'National Affiliated'!B37)</f>
        <v>1186970.1877462121</v>
      </c>
      <c r="C37" s="6">
        <f>SUM('Alabama Life'!C37,'American Educators'!C37,'American Integrity'!C37,'AMS Life'!C37,'Andrew Jackson'!C37,'coastal states'!C37,'Confed Life &amp; Annty (CLIAC)'!C37,'Consolidated National'!C37,'Consumers United'!C37,'Corporate Life'!C37,'Diamond Benefits'!C37,'EBL Life'!C37,'George Washington'!C37,'Inter-American'!C37,'Investment Life of America'!C37,'Midwest Life'!C37,'Mutual Security'!C37,'Natl American'!C37,'National Heritage'!C37,'New Jersey Life'!C37,'Old Colony Life'!C37,'Summit National'!C37,supreme!C37,underwriters!C37,Unison!C37,'United Republic'!C37,'first natl'!C37,'Investors Equity'!C37)+SUM('amer life asr'!C37,'Amer Std Life Acc'!C37,fcl!C37,'Confed Life (CLIC)'!C37,'Mutual Benefit'!C37,Settlers!C37,Statesman!C37,Universe!C37,AmerWstrn!C37,centennial!C37,'Family Guaranty'!C37,'Farmers&amp;Ranchers'!C37,'First Natl(Thrnr)'!C37,'Franklin American'!C37,'Franklin Protective'!C37,'International Fin'!C37,'Kentucky Central'!C37,Midcontinent!C37,'National Affiliated'!C37)</f>
        <v>1755934.562152768</v>
      </c>
      <c r="D37" s="6">
        <f>SUM('Alabama Life'!D37,'American Educators'!D37,'American Integrity'!D37,'AMS Life'!D37,'Andrew Jackson'!D37,'coastal states'!D37,'Confed Life &amp; Annty (CLIAC)'!D37,'Consolidated National'!D37,'Consumers United'!D37,'Corporate Life'!D37,'Diamond Benefits'!D37,'EBL Life'!D37,'George Washington'!D37,'Inter-American'!D37,'Investment Life of America'!D37,'Midwest Life'!D37,'Mutual Security'!D37,'Natl American'!D37,'National Heritage'!D37,'New Jersey Life'!D37,'Old Colony Life'!D37,'Summit National'!D37,supreme!D37,underwriters!D37,Unison!D37,'United Republic'!D37,'first natl'!D37,'Investors Equity'!D37)+SUM('amer life asr'!D37,'Amer Std Life Acc'!D37,fcl!D37,'Confed Life (CLIC)'!D37,'Mutual Benefit'!D37,Settlers!D37,Statesman!D37,Universe!D37,AmerWstrn!D37,centennial!D37,'Family Guaranty'!D37,'Farmers&amp;Ranchers'!D37,'First Natl(Thrnr)'!D37,'Franklin American'!D37,'Franklin Protective'!D37,'International Fin'!D37,'Kentucky Central'!D37,Midcontinent!D37,'National Affiliated'!D37)</f>
        <v>494682.56639523775</v>
      </c>
      <c r="E37" s="6">
        <f>SUM('Alabama Life'!E37,'American Educators'!E37,'American Integrity'!E37,'AMS Life'!E37,'Andrew Jackson'!E37,'coastal states'!E37,'Confed Life &amp; Annty (CLIAC)'!E37,'Consolidated National'!E37,'Consumers United'!E37,'Corporate Life'!E37,'Diamond Benefits'!E37,'EBL Life'!E37,'George Washington'!E37,'Inter-American'!E37,'Investment Life of America'!E37,'Midwest Life'!E37,'Mutual Security'!E37,'Natl American'!E37,'National Heritage'!E37,'New Jersey Life'!E37,'Old Colony Life'!E37,'Summit National'!E37,supreme!E37,underwriters!E37,Unison!E37,'United Republic'!E37,'first natl'!E37,'Investors Equity'!E37)+SUM('amer life asr'!E37,'Amer Std Life Acc'!E37,fcl!E37,'Confed Life (CLIC)'!E37,'Mutual Benefit'!E37,Settlers!E37,Statesman!E37,Universe!E37,AmerWstrn!E37,centennial!E37,'Family Guaranty'!E37,'Farmers&amp;Ranchers'!E37,'First Natl(Thrnr)'!E37,'Franklin American'!E37,'Franklin Protective'!E37,'International Fin'!E37,'Kentucky Central'!E37,Midcontinent!E37,'National Affiliated'!E37)</f>
        <v>0</v>
      </c>
      <c r="F37" s="6">
        <f t="shared" si="0"/>
        <v>3437587.316294218</v>
      </c>
      <c r="H37" s="36" t="s">
        <v>222</v>
      </c>
      <c r="I37" s="8">
        <f>+summary!K63</f>
        <v>368062.35000000003</v>
      </c>
    </row>
    <row r="38" spans="1:9" ht="12.75">
      <c r="A38" s="36" t="s">
        <v>54</v>
      </c>
      <c r="B38" s="6">
        <f>SUM('Alabama Life'!B38,'American Educators'!B38,'American Integrity'!B38,'AMS Life'!B38,'Andrew Jackson'!B38,'coastal states'!B38,'Confed Life &amp; Annty (CLIAC)'!B38,'Consolidated National'!B38,'Consumers United'!B38,'Corporate Life'!B38,'Diamond Benefits'!B38,'EBL Life'!B38,'George Washington'!B38,'Inter-American'!B38,'Investment Life of America'!B38,'Midwest Life'!B38,'Mutual Security'!B38,'Natl American'!B38,'National Heritage'!B38,'New Jersey Life'!B38,'Old Colony Life'!B38,'Summit National'!B38,supreme!B38,underwriters!B38,Unison!B38,'United Republic'!B38,'first natl'!B38,'Investors Equity'!B38)+SUM('amer life asr'!B38,'Amer Std Life Acc'!B38,fcl!B38,'Confed Life (CLIC)'!B38,'Mutual Benefit'!B38,Settlers!B38,Statesman!B38,Universe!B38,AmerWstrn!B38,centennial!B38,'Family Guaranty'!B38,'Farmers&amp;Ranchers'!B38,'First Natl(Thrnr)'!B38,'Franklin American'!B38,'Franklin Protective'!B38,'International Fin'!B38,'Kentucky Central'!B38,Midcontinent!B38,'National Affiliated'!B38)</f>
        <v>-100204.11473044961</v>
      </c>
      <c r="C38" s="6">
        <f>SUM('Alabama Life'!C38,'American Educators'!C38,'American Integrity'!C38,'AMS Life'!C38,'Andrew Jackson'!C38,'coastal states'!C38,'Confed Life &amp; Annty (CLIAC)'!C38,'Consolidated National'!C38,'Consumers United'!C38,'Corporate Life'!C38,'Diamond Benefits'!C38,'EBL Life'!C38,'George Washington'!C38,'Inter-American'!C38,'Investment Life of America'!C38,'Midwest Life'!C38,'Mutual Security'!C38,'Natl American'!C38,'National Heritage'!C38,'New Jersey Life'!C38,'Old Colony Life'!C38,'Summit National'!C38,supreme!C38,underwriters!C38,Unison!C38,'United Republic'!C38,'first natl'!C38,'Investors Equity'!C38)+SUM('amer life asr'!C38,'Amer Std Life Acc'!C38,fcl!C38,'Confed Life (CLIC)'!C38,'Mutual Benefit'!C38,Settlers!C38,Statesman!C38,Universe!C38,AmerWstrn!C38,centennial!C38,'Family Guaranty'!C38,'Farmers&amp;Ranchers'!C38,'First Natl(Thrnr)'!C38,'Franklin American'!C38,'Franklin Protective'!C38,'International Fin'!C38,'Kentucky Central'!C38,Midcontinent!C38,'National Affiliated'!C38)</f>
        <v>-267695.2152524637</v>
      </c>
      <c r="D38" s="6">
        <f>SUM('Alabama Life'!D38,'American Educators'!D38,'American Integrity'!D38,'AMS Life'!D38,'Andrew Jackson'!D38,'coastal states'!D38,'Confed Life &amp; Annty (CLIAC)'!D38,'Consolidated National'!D38,'Consumers United'!D38,'Corporate Life'!D38,'Diamond Benefits'!D38,'EBL Life'!D38,'George Washington'!D38,'Inter-American'!D38,'Investment Life of America'!D38,'Midwest Life'!D38,'Mutual Security'!D38,'Natl American'!D38,'National Heritage'!D38,'New Jersey Life'!D38,'Old Colony Life'!D38,'Summit National'!D38,supreme!D38,underwriters!D38,Unison!D38,'United Republic'!D38,'first natl'!D38,'Investors Equity'!D38)+SUM('amer life asr'!D38,'Amer Std Life Acc'!D38,fcl!D38,'Confed Life (CLIC)'!D38,'Mutual Benefit'!D38,Settlers!D38,Statesman!D38,Universe!D38,AmerWstrn!D38,centennial!D38,'Family Guaranty'!D38,'Farmers&amp;Ranchers'!D38,'First Natl(Thrnr)'!D38,'Franklin American'!D38,'Franklin Protective'!D38,'International Fin'!D38,'Kentucky Central'!D38,Midcontinent!D38,'National Affiliated'!D38)</f>
        <v>1484</v>
      </c>
      <c r="E38" s="6">
        <f>SUM('Alabama Life'!E38,'American Educators'!E38,'American Integrity'!E38,'AMS Life'!E38,'Andrew Jackson'!E38,'coastal states'!E38,'Confed Life &amp; Annty (CLIAC)'!E38,'Consolidated National'!E38,'Consumers United'!E38,'Corporate Life'!E38,'Diamond Benefits'!E38,'EBL Life'!E38,'George Washington'!E38,'Inter-American'!E38,'Investment Life of America'!E38,'Midwest Life'!E38,'Mutual Security'!E38,'Natl American'!E38,'National Heritage'!E38,'New Jersey Life'!E38,'Old Colony Life'!E38,'Summit National'!E38,supreme!E38,underwriters!E38,Unison!E38,'United Republic'!E38,'first natl'!E38,'Investors Equity'!E38)+SUM('amer life asr'!E38,'Amer Std Life Acc'!E38,fcl!E38,'Confed Life (CLIC)'!E38,'Mutual Benefit'!E38,Settlers!E38,Statesman!E38,Universe!E38,AmerWstrn!E38,centennial!E38,'Family Guaranty'!E38,'Farmers&amp;Ranchers'!E38,'First Natl(Thrnr)'!E38,'Franklin American'!E38,'Franklin Protective'!E38,'International Fin'!E38,'Kentucky Central'!E38,Midcontinent!E38,'National Affiliated'!E38)</f>
        <v>-9726.092186644732</v>
      </c>
      <c r="F38" s="6">
        <f t="shared" si="0"/>
        <v>-376141.42216955806</v>
      </c>
      <c r="H38" s="7" t="s">
        <v>166</v>
      </c>
      <c r="I38" s="6">
        <f>+summary!K64</f>
        <v>32911364.939999998</v>
      </c>
    </row>
    <row r="39" spans="1:9" ht="12.75">
      <c r="A39" s="36" t="s">
        <v>55</v>
      </c>
      <c r="B39" s="6">
        <f>SUM('Alabama Life'!B39,'American Educators'!B39,'American Integrity'!B39,'AMS Life'!B39,'Andrew Jackson'!B39,'coastal states'!B39,'Confed Life &amp; Annty (CLIAC)'!B39,'Consolidated National'!B39,'Consumers United'!B39,'Corporate Life'!B39,'Diamond Benefits'!B39,'EBL Life'!B39,'George Washington'!B39,'Inter-American'!B39,'Investment Life of America'!B39,'Midwest Life'!B39,'Mutual Security'!B39,'Natl American'!B39,'National Heritage'!B39,'New Jersey Life'!B39,'Old Colony Life'!B39,'Summit National'!B39,supreme!B39,underwriters!B39,Unison!B39,'United Republic'!B39,'first natl'!B39,'Investors Equity'!B39)+SUM('amer life asr'!B39,'Amer Std Life Acc'!B39,fcl!B39,'Confed Life (CLIC)'!B39,'Mutual Benefit'!B39,Settlers!B39,Statesman!B39,Universe!B39,AmerWstrn!B39,centennial!B39,'Family Guaranty'!B39,'Farmers&amp;Ranchers'!B39,'First Natl(Thrnr)'!B39,'Franklin American'!B39,'Franklin Protective'!B39,'International Fin'!B39,'Kentucky Central'!B39,Midcontinent!B39,'National Affiliated'!B39)</f>
        <v>18249267.128665388</v>
      </c>
      <c r="C39" s="6">
        <f>SUM('Alabama Life'!C39,'American Educators'!C39,'American Integrity'!C39,'AMS Life'!C39,'Andrew Jackson'!C39,'coastal states'!C39,'Confed Life &amp; Annty (CLIAC)'!C39,'Consolidated National'!C39,'Consumers United'!C39,'Corporate Life'!C39,'Diamond Benefits'!C39,'EBL Life'!C39,'George Washington'!C39,'Inter-American'!C39,'Investment Life of America'!C39,'Midwest Life'!C39,'Mutual Security'!C39,'Natl American'!C39,'National Heritage'!C39,'New Jersey Life'!C39,'Old Colony Life'!C39,'Summit National'!C39,supreme!C39,underwriters!C39,Unison!C39,'United Republic'!C39,'first natl'!C39,'Investors Equity'!C39)+SUM('amer life asr'!C39,'Amer Std Life Acc'!C39,fcl!C39,'Confed Life (CLIC)'!C39,'Mutual Benefit'!C39,Settlers!C39,Statesman!C39,Universe!C39,AmerWstrn!C39,centennial!C39,'Family Guaranty'!C39,'Farmers&amp;Ranchers'!C39,'First Natl(Thrnr)'!C39,'Franklin American'!C39,'Franklin Protective'!C39,'International Fin'!C39,'Kentucky Central'!C39,Midcontinent!C39,'National Affiliated'!C39)</f>
        <v>11180475.51655839</v>
      </c>
      <c r="D39" s="6">
        <f>SUM('Alabama Life'!D39,'American Educators'!D39,'American Integrity'!D39,'AMS Life'!D39,'Andrew Jackson'!D39,'coastal states'!D39,'Confed Life &amp; Annty (CLIAC)'!D39,'Consolidated National'!D39,'Consumers United'!D39,'Corporate Life'!D39,'Diamond Benefits'!D39,'EBL Life'!D39,'George Washington'!D39,'Inter-American'!D39,'Investment Life of America'!D39,'Midwest Life'!D39,'Mutual Security'!D39,'Natl American'!D39,'National Heritage'!D39,'New Jersey Life'!D39,'Old Colony Life'!D39,'Summit National'!D39,supreme!D39,underwriters!D39,Unison!D39,'United Republic'!D39,'first natl'!D39,'Investors Equity'!D39)+SUM('amer life asr'!D39,'Amer Std Life Acc'!D39,fcl!D39,'Confed Life (CLIC)'!D39,'Mutual Benefit'!D39,Settlers!D39,Statesman!D39,Universe!D39,AmerWstrn!D39,centennial!D39,'Family Guaranty'!D39,'Farmers&amp;Ranchers'!D39,'First Natl(Thrnr)'!D39,'Franklin American'!D39,'Franklin Protective'!D39,'International Fin'!D39,'Kentucky Central'!D39,Midcontinent!D39,'National Affiliated'!D39)</f>
        <v>1334475.9147980951</v>
      </c>
      <c r="E39" s="6">
        <f>SUM('Alabama Life'!E39,'American Educators'!E39,'American Integrity'!E39,'AMS Life'!E39,'Andrew Jackson'!E39,'coastal states'!E39,'Confed Life &amp; Annty (CLIAC)'!E39,'Consolidated National'!E39,'Consumers United'!E39,'Corporate Life'!E39,'Diamond Benefits'!E39,'EBL Life'!E39,'George Washington'!E39,'Inter-American'!E39,'Investment Life of America'!E39,'Midwest Life'!E39,'Mutual Security'!E39,'Natl American'!E39,'National Heritage'!E39,'New Jersey Life'!E39,'Old Colony Life'!E39,'Summit National'!E39,supreme!E39,underwriters!E39,Unison!E39,'United Republic'!E39,'first natl'!E39,'Investors Equity'!E39)+SUM('amer life asr'!E39,'Amer Std Life Acc'!E39,fcl!E39,'Confed Life (CLIC)'!E39,'Mutual Benefit'!E39,Settlers!E39,Statesman!E39,Universe!E39,AmerWstrn!E39,centennial!E39,'Family Guaranty'!E39,'Farmers&amp;Ranchers'!E39,'First Natl(Thrnr)'!E39,'Franklin American'!E39,'Franklin Protective'!E39,'International Fin'!E39,'Kentucky Central'!E39,Midcontinent!E39,'National Affiliated'!E39)</f>
        <v>329994.37234316574</v>
      </c>
      <c r="F39" s="6">
        <f t="shared" si="0"/>
        <v>31094212.932365038</v>
      </c>
      <c r="H39" s="7" t="s">
        <v>137</v>
      </c>
      <c r="I39" s="8">
        <f>+summary!K65</f>
        <v>-1681898.8199997225</v>
      </c>
    </row>
    <row r="40" spans="1:9" ht="12.75">
      <c r="A40" s="36" t="s">
        <v>56</v>
      </c>
      <c r="B40" s="6">
        <f>SUM('Alabama Life'!B40,'American Educators'!B40,'American Integrity'!B40,'AMS Life'!B40,'Andrew Jackson'!B40,'coastal states'!B40,'Confed Life &amp; Annty (CLIAC)'!B40,'Consolidated National'!B40,'Consumers United'!B40,'Corporate Life'!B40,'Diamond Benefits'!B40,'EBL Life'!B40,'George Washington'!B40,'Inter-American'!B40,'Investment Life of America'!B40,'Midwest Life'!B40,'Mutual Security'!B40,'Natl American'!B40,'National Heritage'!B40,'New Jersey Life'!B40,'Old Colony Life'!B40,'Summit National'!B40,supreme!B40,underwriters!B40,Unison!B40,'United Republic'!B40,'first natl'!B40,'Investors Equity'!B40)+SUM('amer life asr'!B40,'Amer Std Life Acc'!B40,fcl!B40,'Confed Life (CLIC)'!B40,'Mutual Benefit'!B40,Settlers!B40,Statesman!B40,Universe!B40,AmerWstrn!B40,centennial!B40,'Family Guaranty'!B40,'Farmers&amp;Ranchers'!B40,'First Natl(Thrnr)'!B40,'Franklin American'!B40,'Franklin Protective'!B40,'International Fin'!B40,'Kentucky Central'!B40,Midcontinent!B40,'National Affiliated'!B40)</f>
        <v>1414950.2134407156</v>
      </c>
      <c r="C40" s="6">
        <f>SUM('Alabama Life'!C40,'American Educators'!C40,'American Integrity'!C40,'AMS Life'!C40,'Andrew Jackson'!C40,'coastal states'!C40,'Confed Life &amp; Annty (CLIAC)'!C40,'Consolidated National'!C40,'Consumers United'!C40,'Corporate Life'!C40,'Diamond Benefits'!C40,'EBL Life'!C40,'George Washington'!C40,'Inter-American'!C40,'Investment Life of America'!C40,'Midwest Life'!C40,'Mutual Security'!C40,'Natl American'!C40,'National Heritage'!C40,'New Jersey Life'!C40,'Old Colony Life'!C40,'Summit National'!C40,supreme!C40,underwriters!C40,Unison!C40,'United Republic'!C40,'first natl'!C40,'Investors Equity'!C40)+SUM('amer life asr'!C40,'Amer Std Life Acc'!C40,fcl!C40,'Confed Life (CLIC)'!C40,'Mutual Benefit'!C40,Settlers!C40,Statesman!C40,Universe!C40,AmerWstrn!C40,centennial!C40,'Family Guaranty'!C40,'Farmers&amp;Ranchers'!C40,'First Natl(Thrnr)'!C40,'Franklin American'!C40,'Franklin Protective'!C40,'International Fin'!C40,'Kentucky Central'!C40,Midcontinent!C40,'National Affiliated'!C40)</f>
        <v>1318134.130980848</v>
      </c>
      <c r="D40" s="6">
        <f>SUM('Alabama Life'!D40,'American Educators'!D40,'American Integrity'!D40,'AMS Life'!D40,'Andrew Jackson'!D40,'coastal states'!D40,'Confed Life &amp; Annty (CLIAC)'!D40,'Consolidated National'!D40,'Consumers United'!D40,'Corporate Life'!D40,'Diamond Benefits'!D40,'EBL Life'!D40,'George Washington'!D40,'Inter-American'!D40,'Investment Life of America'!D40,'Midwest Life'!D40,'Mutual Security'!D40,'Natl American'!D40,'National Heritage'!D40,'New Jersey Life'!D40,'Old Colony Life'!D40,'Summit National'!D40,supreme!D40,underwriters!D40,Unison!D40,'United Republic'!D40,'first natl'!D40,'Investors Equity'!D40)+SUM('amer life asr'!D40,'Amer Std Life Acc'!D40,fcl!D40,'Confed Life (CLIC)'!D40,'Mutual Benefit'!D40,Settlers!D40,Statesman!D40,Universe!D40,AmerWstrn!D40,centennial!D40,'Family Guaranty'!D40,'Farmers&amp;Ranchers'!D40,'First Natl(Thrnr)'!D40,'Franklin American'!D40,'Franklin Protective'!D40,'International Fin'!D40,'Kentucky Central'!D40,Midcontinent!D40,'National Affiliated'!D40)</f>
        <v>2530950.1645096503</v>
      </c>
      <c r="E40" s="6">
        <f>SUM('Alabama Life'!E40,'American Educators'!E40,'American Integrity'!E40,'AMS Life'!E40,'Andrew Jackson'!E40,'coastal states'!E40,'Confed Life &amp; Annty (CLIAC)'!E40,'Consolidated National'!E40,'Consumers United'!E40,'Corporate Life'!E40,'Diamond Benefits'!E40,'EBL Life'!E40,'George Washington'!E40,'Inter-American'!E40,'Investment Life of America'!E40,'Midwest Life'!E40,'Mutual Security'!E40,'Natl American'!E40,'National Heritage'!E40,'New Jersey Life'!E40,'Old Colony Life'!E40,'Summit National'!E40,supreme!E40,underwriters!E40,Unison!E40,'United Republic'!E40,'first natl'!E40,'Investors Equity'!E40)+SUM('amer life asr'!E40,'Amer Std Life Acc'!E40,fcl!E40,'Confed Life (CLIC)'!E40,'Mutual Benefit'!E40,Settlers!E40,Statesman!E40,Universe!E40,AmerWstrn!E40,centennial!E40,'Family Guaranty'!E40,'Farmers&amp;Ranchers'!E40,'First Natl(Thrnr)'!E40,'Franklin American'!E40,'Franklin Protective'!E40,'International Fin'!E40,'Kentucky Central'!E40,Midcontinent!E40,'National Affiliated'!E40)</f>
        <v>0</v>
      </c>
      <c r="F40" s="6">
        <f t="shared" si="0"/>
        <v>5264034.508931214</v>
      </c>
      <c r="H40" s="7" t="s">
        <v>167</v>
      </c>
      <c r="I40" s="6">
        <f>+summary!K66</f>
        <v>45107644.900000006</v>
      </c>
    </row>
    <row r="41" spans="1:9" ht="12.75">
      <c r="A41" s="36" t="s">
        <v>57</v>
      </c>
      <c r="B41" s="6">
        <f>SUM('Alabama Life'!B41,'American Educators'!B41,'American Integrity'!B41,'AMS Life'!B41,'Andrew Jackson'!B41,'coastal states'!B41,'Confed Life &amp; Annty (CLIAC)'!B41,'Consolidated National'!B41,'Consumers United'!B41,'Corporate Life'!B41,'Diamond Benefits'!B41,'EBL Life'!B41,'George Washington'!B41,'Inter-American'!B41,'Investment Life of America'!B41,'Midwest Life'!B41,'Mutual Security'!B41,'Natl American'!B41,'National Heritage'!B41,'New Jersey Life'!B41,'Old Colony Life'!B41,'Summit National'!B41,supreme!B41,underwriters!B41,Unison!B41,'United Republic'!B41,'first natl'!B41,'Investors Equity'!B41)+SUM('amer life asr'!B41,'Amer Std Life Acc'!B41,fcl!B41,'Confed Life (CLIC)'!B41,'Mutual Benefit'!B41,Settlers!B41,Statesman!B41,Universe!B41,AmerWstrn!B41,centennial!B41,'Family Guaranty'!B41,'Farmers&amp;Ranchers'!B41,'First Natl(Thrnr)'!B41,'Franklin American'!B41,'Franklin Protective'!B41,'International Fin'!B41,'Kentucky Central'!B41,Midcontinent!B41,'National Affiliated'!B41)</f>
        <v>10368475.605671167</v>
      </c>
      <c r="C41" s="6">
        <f>SUM('Alabama Life'!C41,'American Educators'!C41,'American Integrity'!C41,'AMS Life'!C41,'Andrew Jackson'!C41,'coastal states'!C41,'Confed Life &amp; Annty (CLIAC)'!C41,'Consolidated National'!C41,'Consumers United'!C41,'Corporate Life'!C41,'Diamond Benefits'!C41,'EBL Life'!C41,'George Washington'!C41,'Inter-American'!C41,'Investment Life of America'!C41,'Midwest Life'!C41,'Mutual Security'!C41,'Natl American'!C41,'National Heritage'!C41,'New Jersey Life'!C41,'Old Colony Life'!C41,'Summit National'!C41,supreme!C41,underwriters!C41,Unison!C41,'United Republic'!C41,'first natl'!C41,'Investors Equity'!C41)+SUM('amer life asr'!C41,'Amer Std Life Acc'!C41,fcl!C41,'Confed Life (CLIC)'!C41,'Mutual Benefit'!C41,Settlers!C41,Statesman!C41,Universe!C41,AmerWstrn!C41,centennial!C41,'Family Guaranty'!C41,'Farmers&amp;Ranchers'!C41,'First Natl(Thrnr)'!C41,'Franklin American'!C41,'Franklin Protective'!C41,'International Fin'!C41,'Kentucky Central'!C41,Midcontinent!C41,'National Affiliated'!C41)</f>
        <v>8532301.363055741</v>
      </c>
      <c r="D41" s="6">
        <f>SUM('Alabama Life'!D41,'American Educators'!D41,'American Integrity'!D41,'AMS Life'!D41,'Andrew Jackson'!D41,'coastal states'!D41,'Confed Life &amp; Annty (CLIAC)'!D41,'Consolidated National'!D41,'Consumers United'!D41,'Corporate Life'!D41,'Diamond Benefits'!D41,'EBL Life'!D41,'George Washington'!D41,'Inter-American'!D41,'Investment Life of America'!D41,'Midwest Life'!D41,'Mutual Security'!D41,'Natl American'!D41,'National Heritage'!D41,'New Jersey Life'!D41,'Old Colony Life'!D41,'Summit National'!D41,supreme!D41,underwriters!D41,Unison!D41,'United Republic'!D41,'first natl'!D41,'Investors Equity'!D41)+SUM('amer life asr'!D41,'Amer Std Life Acc'!D41,fcl!D41,'Confed Life (CLIC)'!D41,'Mutual Benefit'!D41,Settlers!D41,Statesman!D41,Universe!D41,AmerWstrn!D41,centennial!D41,'Family Guaranty'!D41,'Farmers&amp;Ranchers'!D41,'First Natl(Thrnr)'!D41,'Franklin American'!D41,'Franklin Protective'!D41,'International Fin'!D41,'Kentucky Central'!D41,Midcontinent!D41,'National Affiliated'!D41)</f>
        <v>3851877.492297074</v>
      </c>
      <c r="E41" s="6">
        <f>SUM('Alabama Life'!E41,'American Educators'!E41,'American Integrity'!E41,'AMS Life'!E41,'Andrew Jackson'!E41,'coastal states'!E41,'Confed Life &amp; Annty (CLIAC)'!E41,'Consolidated National'!E41,'Consumers United'!E41,'Corporate Life'!E41,'Diamond Benefits'!E41,'EBL Life'!E41,'George Washington'!E41,'Inter-American'!E41,'Investment Life of America'!E41,'Midwest Life'!E41,'Mutual Security'!E41,'Natl American'!E41,'National Heritage'!E41,'New Jersey Life'!E41,'Old Colony Life'!E41,'Summit National'!E41,supreme!E41,underwriters!E41,Unison!E41,'United Republic'!E41,'first natl'!E41,'Investors Equity'!E41)+SUM('amer life asr'!E41,'Amer Std Life Acc'!E41,fcl!E41,'Confed Life (CLIC)'!E41,'Mutual Benefit'!E41,Settlers!E41,Statesman!E41,Universe!E41,AmerWstrn!E41,centennial!E41,'Family Guaranty'!E41,'Farmers&amp;Ranchers'!E41,'First Natl(Thrnr)'!E41,'Franklin American'!E41,'Franklin Protective'!E41,'International Fin'!E41,'Kentucky Central'!E41,Midcontinent!E41,'National Affiliated'!E41)</f>
        <v>630402.2233910812</v>
      </c>
      <c r="F41" s="6">
        <f t="shared" si="0"/>
        <v>23383056.68441507</v>
      </c>
      <c r="H41" s="7" t="s">
        <v>250</v>
      </c>
      <c r="I41" s="8">
        <f>+summary!K67</f>
        <v>2335198.462858512</v>
      </c>
    </row>
    <row r="42" spans="1:9" ht="12.75">
      <c r="A42" s="36" t="s">
        <v>58</v>
      </c>
      <c r="B42" s="6">
        <f>SUM('Alabama Life'!B42,'American Educators'!B42,'American Integrity'!B42,'AMS Life'!B42,'Andrew Jackson'!B42,'coastal states'!B42,'Confed Life &amp; Annty (CLIAC)'!B42,'Consolidated National'!B42,'Consumers United'!B42,'Corporate Life'!B42,'Diamond Benefits'!B42,'EBL Life'!B42,'George Washington'!B42,'Inter-American'!B42,'Investment Life of America'!B42,'Midwest Life'!B42,'Mutual Security'!B42,'Natl American'!B42,'National Heritage'!B42,'New Jersey Life'!B42,'Old Colony Life'!B42,'Summit National'!B42,supreme!B42,underwriters!B42,Unison!B42,'United Republic'!B42,'first natl'!B42,'Investors Equity'!B42)+SUM('amer life asr'!B42,'Amer Std Life Acc'!B42,fcl!B42,'Confed Life (CLIC)'!B42,'Mutual Benefit'!B42,Settlers!B42,Statesman!B42,Universe!B42,AmerWstrn!B42,centennial!B42,'Family Guaranty'!B42,'Farmers&amp;Ranchers'!B42,'First Natl(Thrnr)'!B42,'Franklin American'!B42,'Franklin Protective'!B42,'International Fin'!B42,'Kentucky Central'!B42,Midcontinent!B42,'National Affiliated'!B42)</f>
        <v>10347154.178963758</v>
      </c>
      <c r="C42" s="6">
        <f>SUM('Alabama Life'!C42,'American Educators'!C42,'American Integrity'!C42,'AMS Life'!C42,'Andrew Jackson'!C42,'coastal states'!C42,'Confed Life &amp; Annty (CLIAC)'!C42,'Consolidated National'!C42,'Consumers United'!C42,'Corporate Life'!C42,'Diamond Benefits'!C42,'EBL Life'!C42,'George Washington'!C42,'Inter-American'!C42,'Investment Life of America'!C42,'Midwest Life'!C42,'Mutual Security'!C42,'Natl American'!C42,'National Heritage'!C42,'New Jersey Life'!C42,'Old Colony Life'!C42,'Summit National'!C42,supreme!C42,underwriters!C42,Unison!C42,'United Republic'!C42,'first natl'!C42,'Investors Equity'!C42)+SUM('amer life asr'!C42,'Amer Std Life Acc'!C42,fcl!C42,'Confed Life (CLIC)'!C42,'Mutual Benefit'!C42,Settlers!C42,Statesman!C42,Universe!C42,AmerWstrn!C42,centennial!C42,'Family Guaranty'!C42,'Farmers&amp;Ranchers'!C42,'First Natl(Thrnr)'!C42,'Franklin American'!C42,'Franklin Protective'!C42,'International Fin'!C42,'Kentucky Central'!C42,Midcontinent!C42,'National Affiliated'!C42)</f>
        <v>11520779.052078068</v>
      </c>
      <c r="D42" s="6">
        <f>SUM('Alabama Life'!D42,'American Educators'!D42,'American Integrity'!D42,'AMS Life'!D42,'Andrew Jackson'!D42,'coastal states'!D42,'Confed Life &amp; Annty (CLIAC)'!D42,'Consolidated National'!D42,'Consumers United'!D42,'Corporate Life'!D42,'Diamond Benefits'!D42,'EBL Life'!D42,'George Washington'!D42,'Inter-American'!D42,'Investment Life of America'!D42,'Midwest Life'!D42,'Mutual Security'!D42,'Natl American'!D42,'National Heritage'!D42,'New Jersey Life'!D42,'Old Colony Life'!D42,'Summit National'!D42,supreme!D42,underwriters!D42,Unison!D42,'United Republic'!D42,'first natl'!D42,'Investors Equity'!D42)+SUM('amer life asr'!D42,'Amer Std Life Acc'!D42,fcl!D42,'Confed Life (CLIC)'!D42,'Mutual Benefit'!D42,Settlers!D42,Statesman!D42,Universe!D42,AmerWstrn!D42,centennial!D42,'Family Guaranty'!D42,'Farmers&amp;Ranchers'!D42,'First Natl(Thrnr)'!D42,'Franklin American'!D42,'Franklin Protective'!D42,'International Fin'!D42,'Kentucky Central'!D42,Midcontinent!D42,'National Affiliated'!D42)</f>
        <v>3464885.60264817</v>
      </c>
      <c r="E42" s="6">
        <f>SUM('Alabama Life'!E42,'American Educators'!E42,'American Integrity'!E42,'AMS Life'!E42,'Andrew Jackson'!E42,'coastal states'!E42,'Confed Life &amp; Annty (CLIAC)'!E42,'Consolidated National'!E42,'Consumers United'!E42,'Corporate Life'!E42,'Diamond Benefits'!E42,'EBL Life'!E42,'George Washington'!E42,'Inter-American'!E42,'Investment Life of America'!E42,'Midwest Life'!E42,'Mutual Security'!E42,'Natl American'!E42,'National Heritage'!E42,'New Jersey Life'!E42,'Old Colony Life'!E42,'Summit National'!E42,supreme!E42,underwriters!E42,Unison!E42,'United Republic'!E42,'first natl'!E42,'Investors Equity'!E42)+SUM('amer life asr'!E42,'Amer Std Life Acc'!E42,fcl!E42,'Confed Life (CLIC)'!E42,'Mutual Benefit'!E42,Settlers!E42,Statesman!E42,Universe!E42,AmerWstrn!E42,centennial!E42,'Family Guaranty'!E42,'Farmers&amp;Ranchers'!E42,'First Natl(Thrnr)'!E42,'Franklin American'!E42,'Franklin Protective'!E42,'International Fin'!E42,'Kentucky Central'!E42,Midcontinent!E42,'National Affiliated'!E42)</f>
        <v>0</v>
      </c>
      <c r="F42" s="6">
        <f t="shared" si="0"/>
        <v>25332818.833689995</v>
      </c>
      <c r="H42" s="7" t="s">
        <v>223</v>
      </c>
      <c r="I42" s="6">
        <f>+summary!K68</f>
        <v>29011528.76814216</v>
      </c>
    </row>
    <row r="43" spans="1:9" ht="12.75">
      <c r="A43" s="36" t="s">
        <v>59</v>
      </c>
      <c r="B43" s="6">
        <f>SUM('Alabama Life'!B43,'American Educators'!B43,'American Integrity'!B43,'AMS Life'!B43,'Andrew Jackson'!B43,'coastal states'!B43,'Confed Life &amp; Annty (CLIAC)'!B43,'Consolidated National'!B43,'Consumers United'!B43,'Corporate Life'!B43,'Diamond Benefits'!B43,'EBL Life'!B43,'George Washington'!B43,'Inter-American'!B43,'Investment Life of America'!B43,'Midwest Life'!B43,'Mutual Security'!B43,'Natl American'!B43,'National Heritage'!B43,'New Jersey Life'!B43,'Old Colony Life'!B43,'Summit National'!B43,supreme!B43,underwriters!B43,Unison!B43,'United Republic'!B43,'first natl'!B43,'Investors Equity'!B43)+SUM('amer life asr'!B43,'Amer Std Life Acc'!B43,fcl!B43,'Confed Life (CLIC)'!B43,'Mutual Benefit'!B43,Settlers!B43,Statesman!B43,Universe!B43,AmerWstrn!B43,centennial!B43,'Family Guaranty'!B43,'Farmers&amp;Ranchers'!B43,'First Natl(Thrnr)'!B43,'Franklin American'!B43,'Franklin Protective'!B43,'International Fin'!B43,'Kentucky Central'!B43,Midcontinent!B43,'National Affiliated'!B43)</f>
        <v>2564723.687106762</v>
      </c>
      <c r="C43" s="6">
        <f>SUM('Alabama Life'!C43,'American Educators'!C43,'American Integrity'!C43,'AMS Life'!C43,'Andrew Jackson'!C43,'coastal states'!C43,'Confed Life &amp; Annty (CLIAC)'!C43,'Consolidated National'!C43,'Consumers United'!C43,'Corporate Life'!C43,'Diamond Benefits'!C43,'EBL Life'!C43,'George Washington'!C43,'Inter-American'!C43,'Investment Life of America'!C43,'Midwest Life'!C43,'Mutual Security'!C43,'Natl American'!C43,'National Heritage'!C43,'New Jersey Life'!C43,'Old Colony Life'!C43,'Summit National'!C43,supreme!C43,underwriters!C43,Unison!C43,'United Republic'!C43,'first natl'!C43,'Investors Equity'!C43)+SUM('amer life asr'!C43,'Amer Std Life Acc'!C43,fcl!C43,'Confed Life (CLIC)'!C43,'Mutual Benefit'!C43,Settlers!C43,Statesman!C43,Universe!C43,AmerWstrn!C43,centennial!C43,'Family Guaranty'!C43,'Farmers&amp;Ranchers'!C43,'First Natl(Thrnr)'!C43,'Franklin American'!C43,'Franklin Protective'!C43,'International Fin'!C43,'Kentucky Central'!C43,Midcontinent!C43,'National Affiliated'!C43)</f>
        <v>1249854.2196291974</v>
      </c>
      <c r="D43" s="6">
        <f>SUM('Alabama Life'!D43,'American Educators'!D43,'American Integrity'!D43,'AMS Life'!D43,'Andrew Jackson'!D43,'coastal states'!D43,'Confed Life &amp; Annty (CLIAC)'!D43,'Consolidated National'!D43,'Consumers United'!D43,'Corporate Life'!D43,'Diamond Benefits'!D43,'EBL Life'!D43,'George Washington'!D43,'Inter-American'!D43,'Investment Life of America'!D43,'Midwest Life'!D43,'Mutual Security'!D43,'Natl American'!D43,'National Heritage'!D43,'New Jersey Life'!D43,'Old Colony Life'!D43,'Summit National'!D43,supreme!D43,underwriters!D43,Unison!D43,'United Republic'!D43,'first natl'!D43,'Investors Equity'!D43)+SUM('amer life asr'!D43,'Amer Std Life Acc'!D43,fcl!D43,'Confed Life (CLIC)'!D43,'Mutual Benefit'!D43,Settlers!D43,Statesman!D43,Universe!D43,AmerWstrn!D43,centennial!D43,'Family Guaranty'!D43,'Farmers&amp;Ranchers'!D43,'First Natl(Thrnr)'!D43,'Franklin American'!D43,'Franklin Protective'!D43,'International Fin'!D43,'Kentucky Central'!D43,Midcontinent!D43,'National Affiliated'!D43)</f>
        <v>1687135.3746506625</v>
      </c>
      <c r="E43" s="6">
        <f>SUM('Alabama Life'!E43,'American Educators'!E43,'American Integrity'!E43,'AMS Life'!E43,'Andrew Jackson'!E43,'coastal states'!E43,'Confed Life &amp; Annty (CLIAC)'!E43,'Consolidated National'!E43,'Consumers United'!E43,'Corporate Life'!E43,'Diamond Benefits'!E43,'EBL Life'!E43,'George Washington'!E43,'Inter-American'!E43,'Investment Life of America'!E43,'Midwest Life'!E43,'Mutual Security'!E43,'Natl American'!E43,'National Heritage'!E43,'New Jersey Life'!E43,'Old Colony Life'!E43,'Summit National'!E43,supreme!E43,underwriters!E43,Unison!E43,'United Republic'!E43,'first natl'!E43,'Investors Equity'!E43)+SUM('amer life asr'!E43,'Amer Std Life Acc'!E43,fcl!E43,'Confed Life (CLIC)'!E43,'Mutual Benefit'!E43,Settlers!E43,Statesman!E43,Universe!E43,AmerWstrn!E43,centennial!E43,'Family Guaranty'!E43,'Farmers&amp;Ranchers'!E43,'First Natl(Thrnr)'!E43,'Franklin American'!E43,'Franklin Protective'!E43,'International Fin'!E43,'Kentucky Central'!E43,Midcontinent!E43,'National Affiliated'!E43)</f>
        <v>0</v>
      </c>
      <c r="F43" s="6">
        <f t="shared" si="0"/>
        <v>5501713.281386622</v>
      </c>
      <c r="H43" s="7" t="s">
        <v>150</v>
      </c>
      <c r="I43" s="6">
        <f>+summary!K69</f>
        <v>197110228.99</v>
      </c>
    </row>
    <row r="44" spans="1:9" ht="12.75">
      <c r="A44" s="36" t="s">
        <v>60</v>
      </c>
      <c r="B44" s="6">
        <f>SUM('Alabama Life'!B44,'American Educators'!B44,'American Integrity'!B44,'AMS Life'!B44,'Andrew Jackson'!B44,'coastal states'!B44,'Confed Life &amp; Annty (CLIAC)'!B44,'Consolidated National'!B44,'Consumers United'!B44,'Corporate Life'!B44,'Diamond Benefits'!B44,'EBL Life'!B44,'George Washington'!B44,'Inter-American'!B44,'Investment Life of America'!B44,'Midwest Life'!B44,'Mutual Security'!B44,'Natl American'!B44,'National Heritage'!B44,'New Jersey Life'!B44,'Old Colony Life'!B44,'Summit National'!B44,supreme!B44,underwriters!B44,Unison!B44,'United Republic'!B44,'first natl'!B44,'Investors Equity'!B44)+SUM('amer life asr'!B44,'Amer Std Life Acc'!B44,fcl!B44,'Confed Life (CLIC)'!B44,'Mutual Benefit'!B44,Settlers!B44,Statesman!B44,Universe!B44,AmerWstrn!B44,centennial!B44,'Family Guaranty'!B44,'Farmers&amp;Ranchers'!B44,'First Natl(Thrnr)'!B44,'Franklin American'!B44,'Franklin Protective'!B44,'International Fin'!B44,'Kentucky Central'!B44,Midcontinent!B44,'National Affiliated'!B44)</f>
        <v>28961844.98022315</v>
      </c>
      <c r="C44" s="6">
        <f>SUM('Alabama Life'!C44,'American Educators'!C44,'American Integrity'!C44,'AMS Life'!C44,'Andrew Jackson'!C44,'coastal states'!C44,'Confed Life &amp; Annty (CLIAC)'!C44,'Consolidated National'!C44,'Consumers United'!C44,'Corporate Life'!C44,'Diamond Benefits'!C44,'EBL Life'!C44,'George Washington'!C44,'Inter-American'!C44,'Investment Life of America'!C44,'Midwest Life'!C44,'Mutual Security'!C44,'Natl American'!C44,'National Heritage'!C44,'New Jersey Life'!C44,'Old Colony Life'!C44,'Summit National'!C44,supreme!C44,underwriters!C44,Unison!C44,'United Republic'!C44,'first natl'!C44,'Investors Equity'!C44)+SUM('amer life asr'!C44,'Amer Std Life Acc'!C44,fcl!C44,'Confed Life (CLIC)'!C44,'Mutual Benefit'!C44,Settlers!C44,Statesman!C44,Universe!C44,AmerWstrn!C44,centennial!C44,'Family Guaranty'!C44,'Farmers&amp;Ranchers'!C44,'First Natl(Thrnr)'!C44,'Franklin American'!C44,'Franklin Protective'!C44,'International Fin'!C44,'Kentucky Central'!C44,Midcontinent!C44,'National Affiliated'!C44)</f>
        <v>218471422.42049786</v>
      </c>
      <c r="D44" s="6">
        <f>SUM('Alabama Life'!D44,'American Educators'!D44,'American Integrity'!D44,'AMS Life'!D44,'Andrew Jackson'!D44,'coastal states'!D44,'Confed Life &amp; Annty (CLIAC)'!D44,'Consolidated National'!D44,'Consumers United'!D44,'Corporate Life'!D44,'Diamond Benefits'!D44,'EBL Life'!D44,'George Washington'!D44,'Inter-American'!D44,'Investment Life of America'!D44,'Midwest Life'!D44,'Mutual Security'!D44,'Natl American'!D44,'National Heritage'!D44,'New Jersey Life'!D44,'Old Colony Life'!D44,'Summit National'!D44,supreme!D44,underwriters!D44,Unison!D44,'United Republic'!D44,'first natl'!D44,'Investors Equity'!D44)+SUM('amer life asr'!D44,'Amer Std Life Acc'!D44,fcl!D44,'Confed Life (CLIC)'!D44,'Mutual Benefit'!D44,Settlers!D44,Statesman!D44,Universe!D44,AmerWstrn!D44,centennial!D44,'Family Guaranty'!D44,'Farmers&amp;Ranchers'!D44,'First Natl(Thrnr)'!D44,'Franklin American'!D44,'Franklin Protective'!D44,'International Fin'!D44,'Kentucky Central'!D44,Midcontinent!D44,'National Affiliated'!D44)</f>
        <v>1117042.382500191</v>
      </c>
      <c r="E44" s="6">
        <f>SUM('Alabama Life'!E44,'American Educators'!E44,'American Integrity'!E44,'AMS Life'!E44,'Andrew Jackson'!E44,'coastal states'!E44,'Confed Life &amp; Annty (CLIAC)'!E44,'Consolidated National'!E44,'Consumers United'!E44,'Corporate Life'!E44,'Diamond Benefits'!E44,'EBL Life'!E44,'George Washington'!E44,'Inter-American'!E44,'Investment Life of America'!E44,'Midwest Life'!E44,'Mutual Security'!E44,'Natl American'!E44,'National Heritage'!E44,'New Jersey Life'!E44,'Old Colony Life'!E44,'Summit National'!E44,supreme!E44,underwriters!E44,Unison!E44,'United Republic'!E44,'first natl'!E44,'Investors Equity'!E44)+SUM('amer life asr'!E44,'Amer Std Life Acc'!E44,fcl!E44,'Confed Life (CLIC)'!E44,'Mutual Benefit'!E44,Settlers!E44,Statesman!E44,Universe!E44,AmerWstrn!E44,centennial!E44,'Family Guaranty'!E44,'Farmers&amp;Ranchers'!E44,'First Natl(Thrnr)'!E44,'Franklin American'!E44,'Franklin Protective'!E44,'International Fin'!E44,'Kentucky Central'!E44,Midcontinent!E44,'National Affiliated'!E44)</f>
        <v>1848825.351056907</v>
      </c>
      <c r="F44" s="6">
        <f t="shared" si="0"/>
        <v>250399135.13427812</v>
      </c>
      <c r="H44" s="7" t="s">
        <v>168</v>
      </c>
      <c r="I44" s="6">
        <f>+summary!K70</f>
        <v>81849837.24</v>
      </c>
    </row>
    <row r="45" spans="1:9" ht="12.75">
      <c r="A45" s="36" t="s">
        <v>61</v>
      </c>
      <c r="B45" s="6">
        <f>SUM('Alabama Life'!B45,'American Educators'!B45,'American Integrity'!B45,'AMS Life'!B45,'Andrew Jackson'!B45,'coastal states'!B45,'Confed Life &amp; Annty (CLIAC)'!B45,'Consolidated National'!B45,'Consumers United'!B45,'Corporate Life'!B45,'Diamond Benefits'!B45,'EBL Life'!B45,'George Washington'!B45,'Inter-American'!B45,'Investment Life of America'!B45,'Midwest Life'!B45,'Mutual Security'!B45,'Natl American'!B45,'National Heritage'!B45,'New Jersey Life'!B45,'Old Colony Life'!B45,'Summit National'!B45,supreme!B45,underwriters!B45,Unison!B45,'United Republic'!B45,'first natl'!B45,'Investors Equity'!B45)+SUM('amer life asr'!B45,'Amer Std Life Acc'!B45,fcl!B45,'Confed Life (CLIC)'!B45,'Mutual Benefit'!B45,Settlers!B45,Statesman!B45,Universe!B45,AmerWstrn!B45,centennial!B45,'Family Guaranty'!B45,'Farmers&amp;Ranchers'!B45,'First Natl(Thrnr)'!B45,'Franklin American'!B45,'Franklin Protective'!B45,'International Fin'!B45,'Kentucky Central'!B45,Midcontinent!B45,'National Affiliated'!B45)</f>
        <v>48647.7984666542</v>
      </c>
      <c r="C45" s="6">
        <f>SUM('Alabama Life'!C45,'American Educators'!C45,'American Integrity'!C45,'AMS Life'!C45,'Andrew Jackson'!C45,'coastal states'!C45,'Confed Life &amp; Annty (CLIAC)'!C45,'Consolidated National'!C45,'Consumers United'!C45,'Corporate Life'!C45,'Diamond Benefits'!C45,'EBL Life'!C45,'George Washington'!C45,'Inter-American'!C45,'Investment Life of America'!C45,'Midwest Life'!C45,'Mutual Security'!C45,'Natl American'!C45,'National Heritage'!C45,'New Jersey Life'!C45,'Old Colony Life'!C45,'Summit National'!C45,supreme!C45,underwriters!C45,Unison!C45,'United Republic'!C45,'first natl'!C45,'Investors Equity'!C45)+SUM('amer life asr'!C45,'Amer Std Life Acc'!C45,fcl!C45,'Confed Life (CLIC)'!C45,'Mutual Benefit'!C45,Settlers!C45,Statesman!C45,Universe!C45,AmerWstrn!C45,centennial!C45,'Family Guaranty'!C45,'Farmers&amp;Ranchers'!C45,'First Natl(Thrnr)'!C45,'Franklin American'!C45,'Franklin Protective'!C45,'International Fin'!C45,'Kentucky Central'!C45,Midcontinent!C45,'National Affiliated'!C45)</f>
        <v>-165.0887532978436</v>
      </c>
      <c r="D45" s="6">
        <f>SUM('Alabama Life'!D45,'American Educators'!D45,'American Integrity'!D45,'AMS Life'!D45,'Andrew Jackson'!D45,'coastal states'!D45,'Confed Life &amp; Annty (CLIAC)'!D45,'Consolidated National'!D45,'Consumers United'!D45,'Corporate Life'!D45,'Diamond Benefits'!D45,'EBL Life'!D45,'George Washington'!D45,'Inter-American'!D45,'Investment Life of America'!D45,'Midwest Life'!D45,'Mutual Security'!D45,'Natl American'!D45,'National Heritage'!D45,'New Jersey Life'!D45,'Old Colony Life'!D45,'Summit National'!D45,supreme!D45,underwriters!D45,Unison!D45,'United Republic'!D45,'first natl'!D45,'Investors Equity'!D45)+SUM('amer life asr'!D45,'Amer Std Life Acc'!D45,fcl!D45,'Confed Life (CLIC)'!D45,'Mutual Benefit'!D45,Settlers!D45,Statesman!D45,Universe!D45,AmerWstrn!D45,centennial!D45,'Family Guaranty'!D45,'Farmers&amp;Ranchers'!D45,'First Natl(Thrnr)'!D45,'Franklin American'!D45,'Franklin Protective'!D45,'International Fin'!D45,'Kentucky Central'!D45,Midcontinent!D45,'National Affiliated'!D45)</f>
        <v>-3460.005116508688</v>
      </c>
      <c r="E45" s="6">
        <f>SUM('Alabama Life'!E45,'American Educators'!E45,'American Integrity'!E45,'AMS Life'!E45,'Andrew Jackson'!E45,'coastal states'!E45,'Confed Life &amp; Annty (CLIAC)'!E45,'Consolidated National'!E45,'Consumers United'!E45,'Corporate Life'!E45,'Diamond Benefits'!E45,'EBL Life'!E45,'George Washington'!E45,'Inter-American'!E45,'Investment Life of America'!E45,'Midwest Life'!E45,'Mutual Security'!E45,'Natl American'!E45,'National Heritage'!E45,'New Jersey Life'!E45,'Old Colony Life'!E45,'Summit National'!E45,supreme!E45,underwriters!E45,Unison!E45,'United Republic'!E45,'first natl'!E45,'Investors Equity'!E45)+SUM('amer life asr'!E45,'Amer Std Life Acc'!E45,fcl!E45,'Confed Life (CLIC)'!E45,'Mutual Benefit'!E45,Settlers!E45,Statesman!E45,Universe!E45,AmerWstrn!E45,centennial!E45,'Family Guaranty'!E45,'Farmers&amp;Ranchers'!E45,'First Natl(Thrnr)'!E45,'Franklin American'!E45,'Franklin Protective'!E45,'International Fin'!E45,'Kentucky Central'!E45,Midcontinent!E45,'National Affiliated'!E45)</f>
        <v>0</v>
      </c>
      <c r="F45" s="6">
        <f t="shared" si="0"/>
        <v>45022.704596847674</v>
      </c>
      <c r="H45" s="7" t="s">
        <v>169</v>
      </c>
      <c r="I45" s="6">
        <f>+summary!K71</f>
        <v>12401012.605999928</v>
      </c>
    </row>
    <row r="46" spans="1:9" ht="12.75">
      <c r="A46" s="36" t="s">
        <v>62</v>
      </c>
      <c r="B46" s="6">
        <f>SUM('Alabama Life'!B46,'American Educators'!B46,'American Integrity'!B46,'AMS Life'!B46,'Andrew Jackson'!B46,'coastal states'!B46,'Confed Life &amp; Annty (CLIAC)'!B46,'Consolidated National'!B46,'Consumers United'!B46,'Corporate Life'!B46,'Diamond Benefits'!B46,'EBL Life'!B46,'George Washington'!B46,'Inter-American'!B46,'Investment Life of America'!B46,'Midwest Life'!B46,'Mutual Security'!B46,'Natl American'!B46,'National Heritage'!B46,'New Jersey Life'!B46,'Old Colony Life'!B46,'Summit National'!B46,supreme!B46,underwriters!B46,Unison!B46,'United Republic'!B46,'first natl'!B46,'Investors Equity'!B46)+SUM('amer life asr'!B46,'Amer Std Life Acc'!B46,fcl!B46,'Confed Life (CLIC)'!B46,'Mutual Benefit'!B46,Settlers!B46,Statesman!B46,Universe!B46,AmerWstrn!B46,centennial!B46,'Family Guaranty'!B46,'Farmers&amp;Ranchers'!B46,'First Natl(Thrnr)'!B46,'Franklin American'!B46,'Franklin Protective'!B46,'International Fin'!B46,'Kentucky Central'!B46,Midcontinent!B46,'National Affiliated'!B46)</f>
        <v>437035.4009054058</v>
      </c>
      <c r="C46" s="6">
        <f>SUM('Alabama Life'!C46,'American Educators'!C46,'American Integrity'!C46,'AMS Life'!C46,'Andrew Jackson'!C46,'coastal states'!C46,'Confed Life &amp; Annty (CLIAC)'!C46,'Consolidated National'!C46,'Consumers United'!C46,'Corporate Life'!C46,'Diamond Benefits'!C46,'EBL Life'!C46,'George Washington'!C46,'Inter-American'!C46,'Investment Life of America'!C46,'Midwest Life'!C46,'Mutual Security'!C46,'Natl American'!C46,'National Heritage'!C46,'New Jersey Life'!C46,'Old Colony Life'!C46,'Summit National'!C46,supreme!C46,underwriters!C46,Unison!C46,'United Republic'!C46,'first natl'!C46,'Investors Equity'!C46)+SUM('amer life asr'!C46,'Amer Std Life Acc'!C46,fcl!C46,'Confed Life (CLIC)'!C46,'Mutual Benefit'!C46,Settlers!C46,Statesman!C46,Universe!C46,AmerWstrn!C46,centennial!C46,'Family Guaranty'!C46,'Farmers&amp;Ranchers'!C46,'First Natl(Thrnr)'!C46,'Franklin American'!C46,'Franklin Protective'!C46,'International Fin'!C46,'Kentucky Central'!C46,Midcontinent!C46,'National Affiliated'!C46)</f>
        <v>35488.938118387494</v>
      </c>
      <c r="D46" s="6">
        <f>SUM('Alabama Life'!D46,'American Educators'!D46,'American Integrity'!D46,'AMS Life'!D46,'Andrew Jackson'!D46,'coastal states'!D46,'Confed Life &amp; Annty (CLIAC)'!D46,'Consolidated National'!D46,'Consumers United'!D46,'Corporate Life'!D46,'Diamond Benefits'!D46,'EBL Life'!D46,'George Washington'!D46,'Inter-American'!D46,'Investment Life of America'!D46,'Midwest Life'!D46,'Mutual Security'!D46,'Natl American'!D46,'National Heritage'!D46,'New Jersey Life'!D46,'Old Colony Life'!D46,'Summit National'!D46,supreme!D46,underwriters!D46,Unison!D46,'United Republic'!D46,'first natl'!D46,'Investors Equity'!D46)+SUM('amer life asr'!D46,'Amer Std Life Acc'!D46,fcl!D46,'Confed Life (CLIC)'!D46,'Mutual Benefit'!D46,Settlers!D46,Statesman!D46,Universe!D46,AmerWstrn!D46,centennial!D46,'Family Guaranty'!D46,'Farmers&amp;Ranchers'!D46,'First Natl(Thrnr)'!D46,'Franklin American'!D46,'Franklin Protective'!D46,'International Fin'!D46,'Kentucky Central'!D46,Midcontinent!D46,'National Affiliated'!D46)</f>
        <v>5953.534429764817</v>
      </c>
      <c r="E46" s="6">
        <f>SUM('Alabama Life'!E46,'American Educators'!E46,'American Integrity'!E46,'AMS Life'!E46,'Andrew Jackson'!E46,'coastal states'!E46,'Confed Life &amp; Annty (CLIAC)'!E46,'Consolidated National'!E46,'Consumers United'!E46,'Corporate Life'!E46,'Diamond Benefits'!E46,'EBL Life'!E46,'George Washington'!E46,'Inter-American'!E46,'Investment Life of America'!E46,'Midwest Life'!E46,'Mutual Security'!E46,'Natl American'!E46,'National Heritage'!E46,'New Jersey Life'!E46,'Old Colony Life'!E46,'Summit National'!E46,supreme!E46,underwriters!E46,Unison!E46,'United Republic'!E46,'first natl'!E46,'Investors Equity'!E46)+SUM('amer life asr'!E46,'Amer Std Life Acc'!E46,fcl!E46,'Confed Life (CLIC)'!E46,'Mutual Benefit'!E46,Settlers!E46,Statesman!E46,Universe!E46,AmerWstrn!E46,centennial!E46,'Family Guaranty'!E46,'Farmers&amp;Ranchers'!E46,'First Natl(Thrnr)'!E46,'Franklin American'!E46,'Franklin Protective'!E46,'International Fin'!E46,'Kentucky Central'!E46,Midcontinent!E46,'National Affiliated'!E46)</f>
        <v>0</v>
      </c>
      <c r="F46" s="6">
        <f t="shared" si="0"/>
        <v>478477.87345355813</v>
      </c>
      <c r="H46" s="36" t="s">
        <v>248</v>
      </c>
      <c r="I46" s="6">
        <f>+summary!K72</f>
        <v>127565</v>
      </c>
    </row>
    <row r="47" spans="1:9" ht="12.75">
      <c r="A47" s="36" t="s">
        <v>63</v>
      </c>
      <c r="B47" s="6">
        <f>SUM('Alabama Life'!B47,'American Educators'!B47,'American Integrity'!B47,'AMS Life'!B47,'Andrew Jackson'!B47,'coastal states'!B47,'Confed Life &amp; Annty (CLIAC)'!B47,'Consolidated National'!B47,'Consumers United'!B47,'Corporate Life'!B47,'Diamond Benefits'!B47,'EBL Life'!B47,'George Washington'!B47,'Inter-American'!B47,'Investment Life of America'!B47,'Midwest Life'!B47,'Mutual Security'!B47,'Natl American'!B47,'National Heritage'!B47,'New Jersey Life'!B47,'Old Colony Life'!B47,'Summit National'!B47,supreme!B47,underwriters!B47,Unison!B47,'United Republic'!B47,'first natl'!B47,'Investors Equity'!B47)+SUM('amer life asr'!B47,'Amer Std Life Acc'!B47,fcl!B47,'Confed Life (CLIC)'!B47,'Mutual Benefit'!B47,Settlers!B47,Statesman!B47,Universe!B47,AmerWstrn!B47,centennial!B47,'Family Guaranty'!B47,'Farmers&amp;Ranchers'!B47,'First Natl(Thrnr)'!B47,'Franklin American'!B47,'Franklin Protective'!B47,'International Fin'!B47,'Kentucky Central'!B47,Midcontinent!B47,'National Affiliated'!B47)</f>
        <v>6908911.042008737</v>
      </c>
      <c r="C47" s="6">
        <f>SUM('Alabama Life'!C47,'American Educators'!C47,'American Integrity'!C47,'AMS Life'!C47,'Andrew Jackson'!C47,'coastal states'!C47,'Confed Life &amp; Annty (CLIAC)'!C47,'Consolidated National'!C47,'Consumers United'!C47,'Corporate Life'!C47,'Diamond Benefits'!C47,'EBL Life'!C47,'George Washington'!C47,'Inter-American'!C47,'Investment Life of America'!C47,'Midwest Life'!C47,'Mutual Security'!C47,'Natl American'!C47,'National Heritage'!C47,'New Jersey Life'!C47,'Old Colony Life'!C47,'Summit National'!C47,supreme!C47,underwriters!C47,Unison!C47,'United Republic'!C47,'first natl'!C47,'Investors Equity'!C47)+SUM('amer life asr'!C47,'Amer Std Life Acc'!C47,fcl!C47,'Confed Life (CLIC)'!C47,'Mutual Benefit'!C47,Settlers!C47,Statesman!C47,Universe!C47,AmerWstrn!C47,centennial!C47,'Family Guaranty'!C47,'Farmers&amp;Ranchers'!C47,'First Natl(Thrnr)'!C47,'Franklin American'!C47,'Franklin Protective'!C47,'International Fin'!C47,'Kentucky Central'!C47,Midcontinent!C47,'National Affiliated'!C47)</f>
        <v>8952004.873907333</v>
      </c>
      <c r="D47" s="6">
        <f>SUM('Alabama Life'!D47,'American Educators'!D47,'American Integrity'!D47,'AMS Life'!D47,'Andrew Jackson'!D47,'coastal states'!D47,'Confed Life &amp; Annty (CLIAC)'!D47,'Consolidated National'!D47,'Consumers United'!D47,'Corporate Life'!D47,'Diamond Benefits'!D47,'EBL Life'!D47,'George Washington'!D47,'Inter-American'!D47,'Investment Life of America'!D47,'Midwest Life'!D47,'Mutual Security'!D47,'Natl American'!D47,'National Heritage'!D47,'New Jersey Life'!D47,'Old Colony Life'!D47,'Summit National'!D47,supreme!D47,underwriters!D47,Unison!D47,'United Republic'!D47,'first natl'!D47,'Investors Equity'!D47)+SUM('amer life asr'!D47,'Amer Std Life Acc'!D47,fcl!D47,'Confed Life (CLIC)'!D47,'Mutual Benefit'!D47,Settlers!D47,Statesman!D47,Universe!D47,AmerWstrn!D47,centennial!D47,'Family Guaranty'!D47,'Farmers&amp;Ranchers'!D47,'First Natl(Thrnr)'!D47,'Franklin American'!D47,'Franklin Protective'!D47,'International Fin'!D47,'Kentucky Central'!D47,Midcontinent!D47,'National Affiliated'!D47)</f>
        <v>851652.5319419543</v>
      </c>
      <c r="E47" s="6">
        <f>SUM('Alabama Life'!E47,'American Educators'!E47,'American Integrity'!E47,'AMS Life'!E47,'Andrew Jackson'!E47,'coastal states'!E47,'Confed Life &amp; Annty (CLIAC)'!E47,'Consolidated National'!E47,'Consumers United'!E47,'Corporate Life'!E47,'Diamond Benefits'!E47,'EBL Life'!E47,'George Washington'!E47,'Inter-American'!E47,'Investment Life of America'!E47,'Midwest Life'!E47,'Mutual Security'!E47,'Natl American'!E47,'National Heritage'!E47,'New Jersey Life'!E47,'Old Colony Life'!E47,'Summit National'!E47,supreme!E47,underwriters!E47,Unison!E47,'United Republic'!E47,'first natl'!E47,'Investors Equity'!E47)+SUM('amer life asr'!E47,'Amer Std Life Acc'!E47,fcl!E47,'Confed Life (CLIC)'!E47,'Mutual Benefit'!E47,Settlers!E47,Statesman!E47,Universe!E47,AmerWstrn!E47,centennial!E47,'Family Guaranty'!E47,'Farmers&amp;Ranchers'!E47,'First Natl(Thrnr)'!E47,'Franklin American'!E47,'Franklin Protective'!E47,'International Fin'!E47,'Kentucky Central'!E47,Midcontinent!E47,'National Affiliated'!E47)</f>
        <v>0</v>
      </c>
      <c r="F47" s="6">
        <f t="shared" si="0"/>
        <v>16712568.447858024</v>
      </c>
      <c r="H47" s="36" t="s">
        <v>253</v>
      </c>
      <c r="I47" s="6">
        <f>+summary!K73</f>
        <v>12602932.579999998</v>
      </c>
    </row>
    <row r="48" spans="1:9" ht="12.75">
      <c r="A48" s="36" t="s">
        <v>64</v>
      </c>
      <c r="B48" s="6">
        <f>SUM('Alabama Life'!B48,'American Educators'!B48,'American Integrity'!B48,'AMS Life'!B48,'Andrew Jackson'!B48,'coastal states'!B48,'Confed Life &amp; Annty (CLIAC)'!B48,'Consolidated National'!B48,'Consumers United'!B48,'Corporate Life'!B48,'Diamond Benefits'!B48,'EBL Life'!B48,'George Washington'!B48,'Inter-American'!B48,'Investment Life of America'!B48,'Midwest Life'!B48,'Mutual Security'!B48,'Natl American'!B48,'National Heritage'!B48,'New Jersey Life'!B48,'Old Colony Life'!B48,'Summit National'!B48,supreme!B48,underwriters!B48,Unison!B48,'United Republic'!B48,'first natl'!B48,'Investors Equity'!B48)+SUM('amer life asr'!B48,'Amer Std Life Acc'!B48,fcl!B48,'Confed Life (CLIC)'!B48,'Mutual Benefit'!B48,Settlers!B48,Statesman!B48,Universe!B48,AmerWstrn!B48,centennial!B48,'Family Guaranty'!B48,'Farmers&amp;Ranchers'!B48,'First Natl(Thrnr)'!B48,'Franklin American'!B48,'Franklin Protective'!B48,'International Fin'!B48,'Kentucky Central'!B48,Midcontinent!B48,'National Affiliated'!B48)</f>
        <v>1206747.2258841791</v>
      </c>
      <c r="C48" s="6">
        <f>SUM('Alabama Life'!C48,'American Educators'!C48,'American Integrity'!C48,'AMS Life'!C48,'Andrew Jackson'!C48,'coastal states'!C48,'Confed Life &amp; Annty (CLIAC)'!C48,'Consolidated National'!C48,'Consumers United'!C48,'Corporate Life'!C48,'Diamond Benefits'!C48,'EBL Life'!C48,'George Washington'!C48,'Inter-American'!C48,'Investment Life of America'!C48,'Midwest Life'!C48,'Mutual Security'!C48,'Natl American'!C48,'National Heritage'!C48,'New Jersey Life'!C48,'Old Colony Life'!C48,'Summit National'!C48,supreme!C48,underwriters!C48,Unison!C48,'United Republic'!C48,'first natl'!C48,'Investors Equity'!C48)+SUM('amer life asr'!C48,'Amer Std Life Acc'!C48,fcl!C48,'Confed Life (CLIC)'!C48,'Mutual Benefit'!C48,Settlers!C48,Statesman!C48,Universe!C48,AmerWstrn!C48,centennial!C48,'Family Guaranty'!C48,'Farmers&amp;Ranchers'!C48,'First Natl(Thrnr)'!C48,'Franklin American'!C48,'Franklin Protective'!C48,'International Fin'!C48,'Kentucky Central'!C48,Midcontinent!C48,'National Affiliated'!C48)</f>
        <v>1888507.8377672867</v>
      </c>
      <c r="D48" s="6">
        <f>SUM('Alabama Life'!D48,'American Educators'!D48,'American Integrity'!D48,'AMS Life'!D48,'Andrew Jackson'!D48,'coastal states'!D48,'Confed Life &amp; Annty (CLIAC)'!D48,'Consolidated National'!D48,'Consumers United'!D48,'Corporate Life'!D48,'Diamond Benefits'!D48,'EBL Life'!D48,'George Washington'!D48,'Inter-American'!D48,'Investment Life of America'!D48,'Midwest Life'!D48,'Mutual Security'!D48,'Natl American'!D48,'National Heritage'!D48,'New Jersey Life'!D48,'Old Colony Life'!D48,'Summit National'!D48,supreme!D48,underwriters!D48,Unison!D48,'United Republic'!D48,'first natl'!D48,'Investors Equity'!D48)+SUM('amer life asr'!D48,'Amer Std Life Acc'!D48,fcl!D48,'Confed Life (CLIC)'!D48,'Mutual Benefit'!D48,Settlers!D48,Statesman!D48,Universe!D48,AmerWstrn!D48,centennial!D48,'Family Guaranty'!D48,'Farmers&amp;Ranchers'!D48,'First Natl(Thrnr)'!D48,'Franklin American'!D48,'Franklin Protective'!D48,'International Fin'!D48,'Kentucky Central'!D48,Midcontinent!D48,'National Affiliated'!D48)</f>
        <v>2728401.8024658444</v>
      </c>
      <c r="E48" s="6">
        <f>SUM('Alabama Life'!E48,'American Educators'!E48,'American Integrity'!E48,'AMS Life'!E48,'Andrew Jackson'!E48,'coastal states'!E48,'Confed Life &amp; Annty (CLIAC)'!E48,'Consolidated National'!E48,'Consumers United'!E48,'Corporate Life'!E48,'Diamond Benefits'!E48,'EBL Life'!E48,'George Washington'!E48,'Inter-American'!E48,'Investment Life of America'!E48,'Midwest Life'!E48,'Mutual Security'!E48,'Natl American'!E48,'National Heritage'!E48,'New Jersey Life'!E48,'Old Colony Life'!E48,'Summit National'!E48,supreme!E48,underwriters!E48,Unison!E48,'United Republic'!E48,'first natl'!E48,'Investors Equity'!E48)+SUM('amer life asr'!E48,'Amer Std Life Acc'!E48,fcl!E48,'Confed Life (CLIC)'!E48,'Mutual Benefit'!E48,Settlers!E48,Statesman!E48,Universe!E48,AmerWstrn!E48,centennial!E48,'Family Guaranty'!E48,'Farmers&amp;Ranchers'!E48,'First Natl(Thrnr)'!E48,'Franklin American'!E48,'Franklin Protective'!E48,'International Fin'!E48,'Kentucky Central'!E48,Midcontinent!E48,'National Affiliated'!E48)</f>
        <v>0</v>
      </c>
      <c r="F48" s="6">
        <f t="shared" si="0"/>
        <v>5823656.86611731</v>
      </c>
      <c r="H48" s="7" t="s">
        <v>172</v>
      </c>
      <c r="I48" s="6">
        <f>+summary!K74</f>
        <v>42287457.83999998</v>
      </c>
    </row>
    <row r="49" spans="1:9" ht="12.75">
      <c r="A49" s="36" t="s">
        <v>65</v>
      </c>
      <c r="B49" s="6">
        <f>SUM('Alabama Life'!B49,'American Educators'!B49,'American Integrity'!B49,'AMS Life'!B49,'Andrew Jackson'!B49,'coastal states'!B49,'Confed Life &amp; Annty (CLIAC)'!B49,'Consolidated National'!B49,'Consumers United'!B49,'Corporate Life'!B49,'Diamond Benefits'!B49,'EBL Life'!B49,'George Washington'!B49,'Inter-American'!B49,'Investment Life of America'!B49,'Midwest Life'!B49,'Mutual Security'!B49,'Natl American'!B49,'National Heritage'!B49,'New Jersey Life'!B49,'Old Colony Life'!B49,'Summit National'!B49,supreme!B49,underwriters!B49,Unison!B49,'United Republic'!B49,'first natl'!B49,'Investors Equity'!B49)+SUM('amer life asr'!B49,'Amer Std Life Acc'!B49,fcl!B49,'Confed Life (CLIC)'!B49,'Mutual Benefit'!B49,Settlers!B49,Statesman!B49,Universe!B49,AmerWstrn!B49,centennial!B49,'Family Guaranty'!B49,'Farmers&amp;Ranchers'!B49,'First Natl(Thrnr)'!B49,'Franklin American'!B49,'Franklin Protective'!B49,'International Fin'!B49,'Kentucky Central'!B49,Midcontinent!B49,'National Affiliated'!B49)</f>
        <v>17073987.331716705</v>
      </c>
      <c r="C49" s="6">
        <f>SUM('Alabama Life'!C49,'American Educators'!C49,'American Integrity'!C49,'AMS Life'!C49,'Andrew Jackson'!C49,'coastal states'!C49,'Confed Life &amp; Annty (CLIAC)'!C49,'Consolidated National'!C49,'Consumers United'!C49,'Corporate Life'!C49,'Diamond Benefits'!C49,'EBL Life'!C49,'George Washington'!C49,'Inter-American'!C49,'Investment Life of America'!C49,'Midwest Life'!C49,'Mutual Security'!C49,'Natl American'!C49,'National Heritage'!C49,'New Jersey Life'!C49,'Old Colony Life'!C49,'Summit National'!C49,supreme!C49,underwriters!C49,Unison!C49,'United Republic'!C49,'first natl'!C49,'Investors Equity'!C49)+SUM('amer life asr'!C49,'Amer Std Life Acc'!C49,fcl!C49,'Confed Life (CLIC)'!C49,'Mutual Benefit'!C49,Settlers!C49,Statesman!C49,Universe!C49,AmerWstrn!C49,centennial!C49,'Family Guaranty'!C49,'Farmers&amp;Ranchers'!C49,'First Natl(Thrnr)'!C49,'Franklin American'!C49,'Franklin Protective'!C49,'International Fin'!C49,'Kentucky Central'!C49,Midcontinent!C49,'National Affiliated'!C49)</f>
        <v>19387027.982356504</v>
      </c>
      <c r="D49" s="6">
        <f>SUM('Alabama Life'!D49,'American Educators'!D49,'American Integrity'!D49,'AMS Life'!D49,'Andrew Jackson'!D49,'coastal states'!D49,'Confed Life &amp; Annty (CLIAC)'!D49,'Consolidated National'!D49,'Consumers United'!D49,'Corporate Life'!D49,'Diamond Benefits'!D49,'EBL Life'!D49,'George Washington'!D49,'Inter-American'!D49,'Investment Life of America'!D49,'Midwest Life'!D49,'Mutual Security'!D49,'Natl American'!D49,'National Heritage'!D49,'New Jersey Life'!D49,'Old Colony Life'!D49,'Summit National'!D49,supreme!D49,underwriters!D49,Unison!D49,'United Republic'!D49,'first natl'!D49,'Investors Equity'!D49)+SUM('amer life asr'!D49,'Amer Std Life Acc'!D49,fcl!D49,'Confed Life (CLIC)'!D49,'Mutual Benefit'!D49,Settlers!D49,Statesman!D49,Universe!D49,AmerWstrn!D49,centennial!D49,'Family Guaranty'!D49,'Farmers&amp;Ranchers'!D49,'First Natl(Thrnr)'!D49,'Franklin American'!D49,'Franklin Protective'!D49,'International Fin'!D49,'Kentucky Central'!D49,Midcontinent!D49,'National Affiliated'!D49)</f>
        <v>988217.9044588667</v>
      </c>
      <c r="E49" s="6">
        <f>SUM('Alabama Life'!E49,'American Educators'!E49,'American Integrity'!E49,'AMS Life'!E49,'Andrew Jackson'!E49,'coastal states'!E49,'Confed Life &amp; Annty (CLIAC)'!E49,'Consolidated National'!E49,'Consumers United'!E49,'Corporate Life'!E49,'Diamond Benefits'!E49,'EBL Life'!E49,'George Washington'!E49,'Inter-American'!E49,'Investment Life of America'!E49,'Midwest Life'!E49,'Mutual Security'!E49,'Natl American'!E49,'National Heritage'!E49,'New Jersey Life'!E49,'Old Colony Life'!E49,'Summit National'!E49,supreme!E49,underwriters!E49,Unison!E49,'United Republic'!E49,'first natl'!E49,'Investors Equity'!E49)+SUM('amer life asr'!E49,'Amer Std Life Acc'!E49,fcl!E49,'Confed Life (CLIC)'!E49,'Mutual Benefit'!E49,Settlers!E49,Statesman!E49,Universe!E49,AmerWstrn!E49,centennial!E49,'Family Guaranty'!E49,'Farmers&amp;Ranchers'!E49,'First Natl(Thrnr)'!E49,'Franklin American'!E49,'Franklin Protective'!E49,'International Fin'!E49,'Kentucky Central'!E49,Midcontinent!E49,'National Affiliated'!E49)</f>
        <v>0</v>
      </c>
      <c r="F49" s="6">
        <f t="shared" si="0"/>
        <v>37449233.21853207</v>
      </c>
      <c r="H49" s="7" t="s">
        <v>144</v>
      </c>
      <c r="I49" s="6">
        <f>+summary!K75</f>
        <v>43838.55</v>
      </c>
    </row>
    <row r="50" spans="1:9" ht="12.75">
      <c r="A50" s="36" t="s">
        <v>66</v>
      </c>
      <c r="B50" s="6">
        <f>SUM('Alabama Life'!B50,'American Educators'!B50,'American Integrity'!B50,'AMS Life'!B50,'Andrew Jackson'!B50,'coastal states'!B50,'Confed Life &amp; Annty (CLIAC)'!B50,'Consolidated National'!B50,'Consumers United'!B50,'Corporate Life'!B50,'Diamond Benefits'!B50,'EBL Life'!B50,'George Washington'!B50,'Inter-American'!B50,'Investment Life of America'!B50,'Midwest Life'!B50,'Mutual Security'!B50,'Natl American'!B50,'National Heritage'!B50,'New Jersey Life'!B50,'Old Colony Life'!B50,'Summit National'!B50,supreme!B50,underwriters!B50,Unison!B50,'United Republic'!B50,'first natl'!B50,'Investors Equity'!B50)+SUM('amer life asr'!B50,'Amer Std Life Acc'!B50,fcl!B50,'Confed Life (CLIC)'!B50,'Mutual Benefit'!B50,Settlers!B50,Statesman!B50,Universe!B50,AmerWstrn!B50,centennial!B50,'Family Guaranty'!B50,'Farmers&amp;Ranchers'!B50,'First Natl(Thrnr)'!B50,'Franklin American'!B50,'Franklin Protective'!B50,'International Fin'!B50,'Kentucky Central'!B50,Midcontinent!B50,'National Affiliated'!B50)</f>
        <v>17546767.10366025</v>
      </c>
      <c r="C50" s="6">
        <f>SUM('Alabama Life'!C50,'American Educators'!C50,'American Integrity'!C50,'AMS Life'!C50,'Andrew Jackson'!C50,'coastal states'!C50,'Confed Life &amp; Annty (CLIAC)'!C50,'Consolidated National'!C50,'Consumers United'!C50,'Corporate Life'!C50,'Diamond Benefits'!C50,'EBL Life'!C50,'George Washington'!C50,'Inter-American'!C50,'Investment Life of America'!C50,'Midwest Life'!C50,'Mutual Security'!C50,'Natl American'!C50,'National Heritage'!C50,'New Jersey Life'!C50,'Old Colony Life'!C50,'Summit National'!C50,supreme!C50,underwriters!C50,Unison!C50,'United Republic'!C50,'first natl'!C50,'Investors Equity'!C50)+SUM('amer life asr'!C50,'Amer Std Life Acc'!C50,fcl!C50,'Confed Life (CLIC)'!C50,'Mutual Benefit'!C50,Settlers!C50,Statesman!C50,Universe!C50,AmerWstrn!C50,centennial!C50,'Family Guaranty'!C50,'Farmers&amp;Ranchers'!C50,'First Natl(Thrnr)'!C50,'Franklin American'!C50,'Franklin Protective'!C50,'International Fin'!C50,'Kentucky Central'!C50,Midcontinent!C50,'National Affiliated'!C50)</f>
        <v>55636811.783873595</v>
      </c>
      <c r="D50" s="6">
        <f>SUM('Alabama Life'!D50,'American Educators'!D50,'American Integrity'!D50,'AMS Life'!D50,'Andrew Jackson'!D50,'coastal states'!D50,'Confed Life &amp; Annty (CLIAC)'!D50,'Consolidated National'!D50,'Consumers United'!D50,'Corporate Life'!D50,'Diamond Benefits'!D50,'EBL Life'!D50,'George Washington'!D50,'Inter-American'!D50,'Investment Life of America'!D50,'Midwest Life'!D50,'Mutual Security'!D50,'Natl American'!D50,'National Heritage'!D50,'New Jersey Life'!D50,'Old Colony Life'!D50,'Summit National'!D50,supreme!D50,underwriters!D50,Unison!D50,'United Republic'!D50,'first natl'!D50,'Investors Equity'!D50)+SUM('amer life asr'!D50,'Amer Std Life Acc'!D50,fcl!D50,'Confed Life (CLIC)'!D50,'Mutual Benefit'!D50,Settlers!D50,Statesman!D50,Universe!D50,AmerWstrn!D50,centennial!D50,'Family Guaranty'!D50,'Farmers&amp;Ranchers'!D50,'First Natl(Thrnr)'!D50,'Franklin American'!D50,'Franklin Protective'!D50,'International Fin'!D50,'Kentucky Central'!D50,Midcontinent!D50,'National Affiliated'!D50)</f>
        <v>7292049.303098049</v>
      </c>
      <c r="E50" s="6">
        <f>SUM('Alabama Life'!E50,'American Educators'!E50,'American Integrity'!E50,'AMS Life'!E50,'Andrew Jackson'!E50,'coastal states'!E50,'Confed Life &amp; Annty (CLIAC)'!E50,'Consolidated National'!E50,'Consumers United'!E50,'Corporate Life'!E50,'Diamond Benefits'!E50,'EBL Life'!E50,'George Washington'!E50,'Inter-American'!E50,'Investment Life of America'!E50,'Midwest Life'!E50,'Mutual Security'!E50,'Natl American'!E50,'National Heritage'!E50,'New Jersey Life'!E50,'Old Colony Life'!E50,'Summit National'!E50,supreme!E50,underwriters!E50,Unison!E50,'United Republic'!E50,'first natl'!E50,'Investors Equity'!E50)+SUM('amer life asr'!E50,'Amer Std Life Acc'!E50,fcl!E50,'Confed Life (CLIC)'!E50,'Mutual Benefit'!E50,Settlers!E50,Statesman!E50,Universe!E50,AmerWstrn!E50,centennial!E50,'Family Guaranty'!E50,'Farmers&amp;Ranchers'!E50,'First Natl(Thrnr)'!E50,'Franklin American'!E50,'Franklin Protective'!E50,'International Fin'!E50,'Kentucky Central'!E50,Midcontinent!E50,'National Affiliated'!E50)</f>
        <v>3478130.0558781517</v>
      </c>
      <c r="F50" s="6">
        <f t="shared" si="0"/>
        <v>83953758.24651004</v>
      </c>
      <c r="H50" s="7" t="s">
        <v>173</v>
      </c>
      <c r="I50" s="6">
        <f>+summary!K76</f>
        <v>8106994</v>
      </c>
    </row>
    <row r="51" spans="1:9" ht="12.75">
      <c r="A51" s="36" t="s">
        <v>67</v>
      </c>
      <c r="B51" s="6">
        <f>SUM('Alabama Life'!B51,'American Educators'!B51,'American Integrity'!B51,'AMS Life'!B51,'Andrew Jackson'!B51,'coastal states'!B51,'Confed Life &amp; Annty (CLIAC)'!B51,'Consolidated National'!B51,'Consumers United'!B51,'Corporate Life'!B51,'Diamond Benefits'!B51,'EBL Life'!B51,'George Washington'!B51,'Inter-American'!B51,'Investment Life of America'!B51,'Midwest Life'!B51,'Mutual Security'!B51,'Natl American'!B51,'National Heritage'!B51,'New Jersey Life'!B51,'Old Colony Life'!B51,'Summit National'!B51,supreme!B51,underwriters!B51,Unison!B51,'United Republic'!B51,'first natl'!B51,'Investors Equity'!B51)+SUM('amer life asr'!B51,'Amer Std Life Acc'!B51,fcl!B51,'Confed Life (CLIC)'!B51,'Mutual Benefit'!B51,Settlers!B51,Statesman!B51,Universe!B51,AmerWstrn!B51,centennial!B51,'Family Guaranty'!B51,'Farmers&amp;Ranchers'!B51,'First Natl(Thrnr)'!B51,'Franklin American'!B51,'Franklin Protective'!B51,'International Fin'!B51,'Kentucky Central'!B51,Midcontinent!B51,'National Affiliated'!B51)</f>
        <v>1653125.5638268723</v>
      </c>
      <c r="C51" s="6">
        <f>SUM('Alabama Life'!C51,'American Educators'!C51,'American Integrity'!C51,'AMS Life'!C51,'Andrew Jackson'!C51,'coastal states'!C51,'Confed Life &amp; Annty (CLIAC)'!C51,'Consolidated National'!C51,'Consumers United'!C51,'Corporate Life'!C51,'Diamond Benefits'!C51,'EBL Life'!C51,'George Washington'!C51,'Inter-American'!C51,'Investment Life of America'!C51,'Midwest Life'!C51,'Mutual Security'!C51,'Natl American'!C51,'National Heritage'!C51,'New Jersey Life'!C51,'Old Colony Life'!C51,'Summit National'!C51,supreme!C51,underwriters!C51,Unison!C51,'United Republic'!C51,'first natl'!C51,'Investors Equity'!C51)+SUM('amer life asr'!C51,'Amer Std Life Acc'!C51,fcl!C51,'Confed Life (CLIC)'!C51,'Mutual Benefit'!C51,Settlers!C51,Statesman!C51,Universe!C51,AmerWstrn!C51,centennial!C51,'Family Guaranty'!C51,'Farmers&amp;Ranchers'!C51,'First Natl(Thrnr)'!C51,'Franklin American'!C51,'Franklin Protective'!C51,'International Fin'!C51,'Kentucky Central'!C51,Midcontinent!C51,'National Affiliated'!C51)</f>
        <v>801611.2203172866</v>
      </c>
      <c r="D51" s="6">
        <f>SUM('Alabama Life'!D51,'American Educators'!D51,'American Integrity'!D51,'AMS Life'!D51,'Andrew Jackson'!D51,'coastal states'!D51,'Confed Life &amp; Annty (CLIAC)'!D51,'Consolidated National'!D51,'Consumers United'!D51,'Corporate Life'!D51,'Diamond Benefits'!D51,'EBL Life'!D51,'George Washington'!D51,'Inter-American'!D51,'Investment Life of America'!D51,'Midwest Life'!D51,'Mutual Security'!D51,'Natl American'!D51,'National Heritage'!D51,'New Jersey Life'!D51,'Old Colony Life'!D51,'Summit National'!D51,supreme!D51,underwriters!D51,Unison!D51,'United Republic'!D51,'first natl'!D51,'Investors Equity'!D51)+SUM('amer life asr'!D51,'Amer Std Life Acc'!D51,fcl!D51,'Confed Life (CLIC)'!D51,'Mutual Benefit'!D51,Settlers!D51,Statesman!D51,Universe!D51,AmerWstrn!D51,centennial!D51,'Family Guaranty'!D51,'Farmers&amp;Ranchers'!D51,'First Natl(Thrnr)'!D51,'Franklin American'!D51,'Franklin Protective'!D51,'International Fin'!D51,'Kentucky Central'!D51,Midcontinent!D51,'National Affiliated'!D51)</f>
        <v>295628.4596041336</v>
      </c>
      <c r="E51" s="6">
        <f>SUM('Alabama Life'!E51,'American Educators'!E51,'American Integrity'!E51,'AMS Life'!E51,'Andrew Jackson'!E51,'coastal states'!E51,'Confed Life &amp; Annty (CLIAC)'!E51,'Consolidated National'!E51,'Consumers United'!E51,'Corporate Life'!E51,'Diamond Benefits'!E51,'EBL Life'!E51,'George Washington'!E51,'Inter-American'!E51,'Investment Life of America'!E51,'Midwest Life'!E51,'Mutual Security'!E51,'Natl American'!E51,'National Heritage'!E51,'New Jersey Life'!E51,'Old Colony Life'!E51,'Summit National'!E51,supreme!E51,underwriters!E51,Unison!E51,'United Republic'!E51,'first natl'!E51,'Investors Equity'!E51)+SUM('amer life asr'!E51,'Amer Std Life Acc'!E51,fcl!E51,'Confed Life (CLIC)'!E51,'Mutual Benefit'!E51,Settlers!E51,Statesman!E51,Universe!E51,AmerWstrn!E51,centennial!E51,'Family Guaranty'!E51,'Farmers&amp;Ranchers'!E51,'First Natl(Thrnr)'!E51,'Franklin American'!E51,'Franklin Protective'!E51,'International Fin'!E51,'Kentucky Central'!E51,Midcontinent!E51,'National Affiliated'!E51)</f>
        <v>3117.974794785942</v>
      </c>
      <c r="F51" s="6">
        <f t="shared" si="0"/>
        <v>2753483.2185430783</v>
      </c>
      <c r="H51" s="7" t="s">
        <v>174</v>
      </c>
      <c r="I51" s="6">
        <f>+summary!K77</f>
        <v>15242034.048913546</v>
      </c>
    </row>
    <row r="52" spans="1:9" ht="12.75">
      <c r="A52" s="36" t="s">
        <v>68</v>
      </c>
      <c r="B52" s="6">
        <f>SUM('Alabama Life'!B52,'American Educators'!B52,'American Integrity'!B52,'AMS Life'!B52,'Andrew Jackson'!B52,'coastal states'!B52,'Confed Life &amp; Annty (CLIAC)'!B52,'Consolidated National'!B52,'Consumers United'!B52,'Corporate Life'!B52,'Diamond Benefits'!B52,'EBL Life'!B52,'George Washington'!B52,'Inter-American'!B52,'Investment Life of America'!B52,'Midwest Life'!B52,'Mutual Security'!B52,'Natl American'!B52,'National Heritage'!B52,'New Jersey Life'!B52,'Old Colony Life'!B52,'Summit National'!B52,supreme!B52,underwriters!B52,Unison!B52,'United Republic'!B52,'first natl'!B52,'Investors Equity'!B52)+SUM('amer life asr'!B52,'Amer Std Life Acc'!B52,fcl!B52,'Confed Life (CLIC)'!B52,'Mutual Benefit'!B52,Settlers!B52,Statesman!B52,Universe!B52,AmerWstrn!B52,centennial!B52,'Family Guaranty'!B52,'Farmers&amp;Ranchers'!B52,'First Natl(Thrnr)'!B52,'Franklin American'!B52,'Franklin Protective'!B52,'International Fin'!B52,'Kentucky Central'!B52,Midcontinent!B52,'National Affiliated'!B52)</f>
        <v>87030.27812402067</v>
      </c>
      <c r="C52" s="6">
        <f>SUM('Alabama Life'!C52,'American Educators'!C52,'American Integrity'!C52,'AMS Life'!C52,'Andrew Jackson'!C52,'coastal states'!C52,'Confed Life &amp; Annty (CLIAC)'!C52,'Consolidated National'!C52,'Consumers United'!C52,'Corporate Life'!C52,'Diamond Benefits'!C52,'EBL Life'!C52,'George Washington'!C52,'Inter-American'!C52,'Investment Life of America'!C52,'Midwest Life'!C52,'Mutual Security'!C52,'Natl American'!C52,'National Heritage'!C52,'New Jersey Life'!C52,'Old Colony Life'!C52,'Summit National'!C52,supreme!C52,underwriters!C52,Unison!C52,'United Republic'!C52,'first natl'!C52,'Investors Equity'!C52)+SUM('amer life asr'!C52,'Amer Std Life Acc'!C52,fcl!C52,'Confed Life (CLIC)'!C52,'Mutual Benefit'!C52,Settlers!C52,Statesman!C52,Universe!C52,AmerWstrn!C52,centennial!C52,'Family Guaranty'!C52,'Farmers&amp;Ranchers'!C52,'First Natl(Thrnr)'!C52,'Franklin American'!C52,'Franklin Protective'!C52,'International Fin'!C52,'Kentucky Central'!C52,Midcontinent!C52,'National Affiliated'!C52)</f>
        <v>25188.733309774416</v>
      </c>
      <c r="D52" s="6">
        <f>SUM('Alabama Life'!D52,'American Educators'!D52,'American Integrity'!D52,'AMS Life'!D52,'Andrew Jackson'!D52,'coastal states'!D52,'Confed Life &amp; Annty (CLIAC)'!D52,'Consolidated National'!D52,'Consumers United'!D52,'Corporate Life'!D52,'Diamond Benefits'!D52,'EBL Life'!D52,'George Washington'!D52,'Inter-American'!D52,'Investment Life of America'!D52,'Midwest Life'!D52,'Mutual Security'!D52,'Natl American'!D52,'National Heritage'!D52,'New Jersey Life'!D52,'Old Colony Life'!D52,'Summit National'!D52,supreme!D52,underwriters!D52,Unison!D52,'United Republic'!D52,'first natl'!D52,'Investors Equity'!D52)+SUM('amer life asr'!D52,'Amer Std Life Acc'!D52,fcl!D52,'Confed Life (CLIC)'!D52,'Mutual Benefit'!D52,Settlers!D52,Statesman!D52,Universe!D52,AmerWstrn!D52,centennial!D52,'Family Guaranty'!D52,'Farmers&amp;Ranchers'!D52,'First Natl(Thrnr)'!D52,'Franklin American'!D52,'Franklin Protective'!D52,'International Fin'!D52,'Kentucky Central'!D52,Midcontinent!D52,'National Affiliated'!D52)</f>
        <v>39025.69959926719</v>
      </c>
      <c r="E52" s="6">
        <f>SUM('Alabama Life'!E52,'American Educators'!E52,'American Integrity'!E52,'AMS Life'!E52,'Andrew Jackson'!E52,'coastal states'!E52,'Confed Life &amp; Annty (CLIAC)'!E52,'Consolidated National'!E52,'Consumers United'!E52,'Corporate Life'!E52,'Diamond Benefits'!E52,'EBL Life'!E52,'George Washington'!E52,'Inter-American'!E52,'Investment Life of America'!E52,'Midwest Life'!E52,'Mutual Security'!E52,'Natl American'!E52,'National Heritage'!E52,'New Jersey Life'!E52,'Old Colony Life'!E52,'Summit National'!E52,supreme!E52,underwriters!E52,Unison!E52,'United Republic'!E52,'first natl'!E52,'Investors Equity'!E52)+SUM('amer life asr'!E52,'Amer Std Life Acc'!E52,fcl!E52,'Confed Life (CLIC)'!E52,'Mutual Benefit'!E52,Settlers!E52,Statesman!E52,Universe!E52,AmerWstrn!E52,centennial!E52,'Family Guaranty'!E52,'Farmers&amp;Ranchers'!E52,'First Natl(Thrnr)'!E52,'Franklin American'!E52,'Franklin Protective'!E52,'International Fin'!E52,'Kentucky Central'!E52,Midcontinent!E52,'National Affiliated'!E52)</f>
        <v>-3921.5890965961225</v>
      </c>
      <c r="F52" s="6">
        <f t="shared" si="0"/>
        <v>147323.12193646614</v>
      </c>
      <c r="H52" s="7" t="s">
        <v>175</v>
      </c>
      <c r="I52" s="6">
        <f>+summary!K78</f>
        <v>43058.4</v>
      </c>
    </row>
    <row r="53" spans="1:9" ht="12.75">
      <c r="A53" s="36" t="s">
        <v>69</v>
      </c>
      <c r="B53" s="6">
        <f>SUM('Alabama Life'!B53,'American Educators'!B53,'American Integrity'!B53,'AMS Life'!B53,'Andrew Jackson'!B53,'coastal states'!B53,'Confed Life &amp; Annty (CLIAC)'!B53,'Consolidated National'!B53,'Consumers United'!B53,'Corporate Life'!B53,'Diamond Benefits'!B53,'EBL Life'!B53,'George Washington'!B53,'Inter-American'!B53,'Investment Life of America'!B53,'Midwest Life'!B53,'Mutual Security'!B53,'Natl American'!B53,'National Heritage'!B53,'New Jersey Life'!B53,'Old Colony Life'!B53,'Summit National'!B53,supreme!B53,underwriters!B53,Unison!B53,'United Republic'!B53,'first natl'!B53,'Investors Equity'!B53)+SUM('amer life asr'!B53,'Amer Std Life Acc'!B53,fcl!B53,'Confed Life (CLIC)'!B53,'Mutual Benefit'!B53,Settlers!B53,Statesman!B53,Universe!B53,AmerWstrn!B53,centennial!B53,'Family Guaranty'!B53,'Farmers&amp;Ranchers'!B53,'First Natl(Thrnr)'!B53,'Franklin American'!B53,'Franklin Protective'!B53,'International Fin'!B53,'Kentucky Central'!B53,Midcontinent!B53,'National Affiliated'!B53)</f>
        <v>6784169.411602354</v>
      </c>
      <c r="C53" s="6">
        <f>SUM('Alabama Life'!C53,'American Educators'!C53,'American Integrity'!C53,'AMS Life'!C53,'Andrew Jackson'!C53,'coastal states'!C53,'Confed Life &amp; Annty (CLIAC)'!C53,'Consolidated National'!C53,'Consumers United'!C53,'Corporate Life'!C53,'Diamond Benefits'!C53,'EBL Life'!C53,'George Washington'!C53,'Inter-American'!C53,'Investment Life of America'!C53,'Midwest Life'!C53,'Mutual Security'!C53,'Natl American'!C53,'National Heritage'!C53,'New Jersey Life'!C53,'Old Colony Life'!C53,'Summit National'!C53,supreme!C53,underwriters!C53,Unison!C53,'United Republic'!C53,'first natl'!C53,'Investors Equity'!C53)+SUM('amer life asr'!C53,'Amer Std Life Acc'!C53,fcl!C53,'Confed Life (CLIC)'!C53,'Mutual Benefit'!C53,Settlers!C53,Statesman!C53,Universe!C53,AmerWstrn!C53,centennial!C53,'Family Guaranty'!C53,'Farmers&amp;Ranchers'!C53,'First Natl(Thrnr)'!C53,'Franklin American'!C53,'Franklin Protective'!C53,'International Fin'!C53,'Kentucky Central'!C53,Midcontinent!C53,'National Affiliated'!C53)</f>
        <v>9653428.064745793</v>
      </c>
      <c r="D53" s="6">
        <f>SUM('Alabama Life'!D53,'American Educators'!D53,'American Integrity'!D53,'AMS Life'!D53,'Andrew Jackson'!D53,'coastal states'!D53,'Confed Life &amp; Annty (CLIAC)'!D53,'Consolidated National'!D53,'Consumers United'!D53,'Corporate Life'!D53,'Diamond Benefits'!D53,'EBL Life'!D53,'George Washington'!D53,'Inter-American'!D53,'Investment Life of America'!D53,'Midwest Life'!D53,'Mutual Security'!D53,'Natl American'!D53,'National Heritage'!D53,'New Jersey Life'!D53,'Old Colony Life'!D53,'Summit National'!D53,supreme!D53,underwriters!D53,Unison!D53,'United Republic'!D53,'first natl'!D53,'Investors Equity'!D53)+SUM('amer life asr'!D53,'Amer Std Life Acc'!D53,fcl!D53,'Confed Life (CLIC)'!D53,'Mutual Benefit'!D53,Settlers!D53,Statesman!D53,Universe!D53,AmerWstrn!D53,centennial!D53,'Family Guaranty'!D53,'Farmers&amp;Ranchers'!D53,'First Natl(Thrnr)'!D53,'Franklin American'!D53,'Franklin Protective'!D53,'International Fin'!D53,'Kentucky Central'!D53,Midcontinent!D53,'National Affiliated'!D53)</f>
        <v>739811.1596915664</v>
      </c>
      <c r="E53" s="6">
        <f>SUM('Alabama Life'!E53,'American Educators'!E53,'American Integrity'!E53,'AMS Life'!E53,'Andrew Jackson'!E53,'coastal states'!E53,'Confed Life &amp; Annty (CLIAC)'!E53,'Consolidated National'!E53,'Consumers United'!E53,'Corporate Life'!E53,'Diamond Benefits'!E53,'EBL Life'!E53,'George Washington'!E53,'Inter-American'!E53,'Investment Life of America'!E53,'Midwest Life'!E53,'Mutual Security'!E53,'Natl American'!E53,'National Heritage'!E53,'New Jersey Life'!E53,'Old Colony Life'!E53,'Summit National'!E53,supreme!E53,underwriters!E53,Unison!E53,'United Republic'!E53,'first natl'!E53,'Investors Equity'!E53)+SUM('amer life asr'!E53,'Amer Std Life Acc'!E53,fcl!E53,'Confed Life (CLIC)'!E53,'Mutual Benefit'!E53,Settlers!E53,Statesman!E53,Universe!E53,AmerWstrn!E53,centennial!E53,'Family Guaranty'!E53,'Farmers&amp;Ranchers'!E53,'First Natl(Thrnr)'!E53,'Franklin American'!E53,'Franklin Protective'!E53,'International Fin'!E53,'Kentucky Central'!E53,Midcontinent!E53,'National Affiliated'!E53)</f>
        <v>0</v>
      </c>
      <c r="F53" s="6">
        <f t="shared" si="0"/>
        <v>17177408.63603971</v>
      </c>
      <c r="H53" s="7" t="s">
        <v>145</v>
      </c>
      <c r="I53" s="8">
        <f>+summary!K79</f>
        <v>8529912.770000001</v>
      </c>
    </row>
    <row r="54" spans="1:6" ht="12.75">
      <c r="A54" s="36" t="s">
        <v>70</v>
      </c>
      <c r="B54" s="6">
        <f>SUM('Alabama Life'!B54,'American Educators'!B54,'American Integrity'!B54,'AMS Life'!B54,'Andrew Jackson'!B54,'coastal states'!B54,'Confed Life &amp; Annty (CLIAC)'!B54,'Consolidated National'!B54,'Consumers United'!B54,'Corporate Life'!B54,'Diamond Benefits'!B54,'EBL Life'!B54,'George Washington'!B54,'Inter-American'!B54,'Investment Life of America'!B54,'Midwest Life'!B54,'Mutual Security'!B54,'Natl American'!B54,'National Heritage'!B54,'New Jersey Life'!B54,'Old Colony Life'!B54,'Summit National'!B54,supreme!B54,underwriters!B54,Unison!B54,'United Republic'!B54,'first natl'!B54,'Investors Equity'!B54)+SUM('amer life asr'!B54,'Amer Std Life Acc'!B54,fcl!B54,'Confed Life (CLIC)'!B54,'Mutual Benefit'!B54,Settlers!B54,Statesman!B54,Universe!B54,AmerWstrn!B54,centennial!B54,'Family Guaranty'!B54,'Farmers&amp;Ranchers'!B54,'First Natl(Thrnr)'!B54,'Franklin American'!B54,'Franklin Protective'!B54,'International Fin'!B54,'Kentucky Central'!B54,Midcontinent!B54,'National Affiliated'!B54)</f>
        <v>5816985.167275942</v>
      </c>
      <c r="C54" s="6">
        <f>SUM('Alabama Life'!C54,'American Educators'!C54,'American Integrity'!C54,'AMS Life'!C54,'Andrew Jackson'!C54,'coastal states'!C54,'Confed Life &amp; Annty (CLIAC)'!C54,'Consolidated National'!C54,'Consumers United'!C54,'Corporate Life'!C54,'Diamond Benefits'!C54,'EBL Life'!C54,'George Washington'!C54,'Inter-American'!C54,'Investment Life of America'!C54,'Midwest Life'!C54,'Mutual Security'!C54,'Natl American'!C54,'National Heritage'!C54,'New Jersey Life'!C54,'Old Colony Life'!C54,'Summit National'!C54,supreme!C54,underwriters!C54,Unison!C54,'United Republic'!C54,'first natl'!C54,'Investors Equity'!C54)+SUM('amer life asr'!C54,'Amer Std Life Acc'!C54,fcl!C54,'Confed Life (CLIC)'!C54,'Mutual Benefit'!C54,Settlers!C54,Statesman!C54,Universe!C54,AmerWstrn!C54,centennial!C54,'Family Guaranty'!C54,'Farmers&amp;Ranchers'!C54,'First Natl(Thrnr)'!C54,'Franklin American'!C54,'Franklin Protective'!C54,'International Fin'!C54,'Kentucky Central'!C54,Midcontinent!C54,'National Affiliated'!C54)</f>
        <v>3688750.5309729544</v>
      </c>
      <c r="D54" s="6">
        <f>SUM('Alabama Life'!D54,'American Educators'!D54,'American Integrity'!D54,'AMS Life'!D54,'Andrew Jackson'!D54,'coastal states'!D54,'Confed Life &amp; Annty (CLIAC)'!D54,'Consolidated National'!D54,'Consumers United'!D54,'Corporate Life'!D54,'Diamond Benefits'!D54,'EBL Life'!D54,'George Washington'!D54,'Inter-American'!D54,'Investment Life of America'!D54,'Midwest Life'!D54,'Mutual Security'!D54,'Natl American'!D54,'National Heritage'!D54,'New Jersey Life'!D54,'Old Colony Life'!D54,'Summit National'!D54,supreme!D54,underwriters!D54,Unison!D54,'United Republic'!D54,'first natl'!D54,'Investors Equity'!D54)+SUM('amer life asr'!D54,'Amer Std Life Acc'!D54,fcl!D54,'Confed Life (CLIC)'!D54,'Mutual Benefit'!D54,Settlers!D54,Statesman!D54,Universe!D54,AmerWstrn!D54,centennial!D54,'Family Guaranty'!D54,'Farmers&amp;Ranchers'!D54,'First Natl(Thrnr)'!D54,'Franklin American'!D54,'Franklin Protective'!D54,'International Fin'!D54,'Kentucky Central'!D54,Midcontinent!D54,'National Affiliated'!D54)</f>
        <v>11580156.430772703</v>
      </c>
      <c r="E54" s="6">
        <f>SUM('Alabama Life'!E54,'American Educators'!E54,'American Integrity'!E54,'AMS Life'!E54,'Andrew Jackson'!E54,'coastal states'!E54,'Confed Life &amp; Annty (CLIAC)'!E54,'Consolidated National'!E54,'Consumers United'!E54,'Corporate Life'!E54,'Diamond Benefits'!E54,'EBL Life'!E54,'George Washington'!E54,'Inter-American'!E54,'Investment Life of America'!E54,'Midwest Life'!E54,'Mutual Security'!E54,'Natl American'!E54,'National Heritage'!E54,'New Jersey Life'!E54,'Old Colony Life'!E54,'Summit National'!E54,supreme!E54,underwriters!E54,Unison!E54,'United Republic'!E54,'first natl'!E54,'Investors Equity'!E54)+SUM('amer life asr'!E54,'Amer Std Life Acc'!E54,fcl!E54,'Confed Life (CLIC)'!E54,'Mutual Benefit'!E54,Settlers!E54,Statesman!E54,Universe!E54,AmerWstrn!E54,centennial!E54,'Family Guaranty'!E54,'Farmers&amp;Ranchers'!E54,'First Natl(Thrnr)'!E54,'Franklin American'!E54,'Franklin Protective'!E54,'International Fin'!E54,'Kentucky Central'!E54,Midcontinent!E54,'National Affiliated'!E54)</f>
        <v>1084.19007837749</v>
      </c>
      <c r="F54" s="6">
        <f t="shared" si="0"/>
        <v>21086976.319099978</v>
      </c>
    </row>
    <row r="55" spans="1:9" ht="12.75">
      <c r="A55" s="36" t="s">
        <v>71</v>
      </c>
      <c r="B55" s="6">
        <f>SUM('Alabama Life'!B55,'American Educators'!B55,'American Integrity'!B55,'AMS Life'!B55,'Andrew Jackson'!B55,'coastal states'!B55,'Confed Life &amp; Annty (CLIAC)'!B55,'Consolidated National'!B55,'Consumers United'!B55,'Corporate Life'!B55,'Diamond Benefits'!B55,'EBL Life'!B55,'George Washington'!B55,'Inter-American'!B55,'Investment Life of America'!B55,'Midwest Life'!B55,'Mutual Security'!B55,'Natl American'!B55,'National Heritage'!B55,'New Jersey Life'!B55,'Old Colony Life'!B55,'Summit National'!B55,supreme!B55,underwriters!B55,Unison!B55,'United Republic'!B55,'first natl'!B55,'Investors Equity'!B55)+SUM('amer life asr'!B55,'Amer Std Life Acc'!B55,fcl!B55,'Confed Life (CLIC)'!B55,'Mutual Benefit'!B55,Settlers!B55,Statesman!B55,Universe!B55,AmerWstrn!B55,centennial!B55,'Family Guaranty'!B55,'Farmers&amp;Ranchers'!B55,'First Natl(Thrnr)'!B55,'Franklin American'!B55,'Franklin Protective'!B55,'International Fin'!B55,'Kentucky Central'!B55,Midcontinent!B55,'National Affiliated'!B55)</f>
        <v>1983491.4411478455</v>
      </c>
      <c r="C55" s="6">
        <f>SUM('Alabama Life'!C55,'American Educators'!C55,'American Integrity'!C55,'AMS Life'!C55,'Andrew Jackson'!C55,'coastal states'!C55,'Confed Life &amp; Annty (CLIAC)'!C55,'Consolidated National'!C55,'Consumers United'!C55,'Corporate Life'!C55,'Diamond Benefits'!C55,'EBL Life'!C55,'George Washington'!C55,'Inter-American'!C55,'Investment Life of America'!C55,'Midwest Life'!C55,'Mutual Security'!C55,'Natl American'!C55,'National Heritage'!C55,'New Jersey Life'!C55,'Old Colony Life'!C55,'Summit National'!C55,supreme!C55,underwriters!C55,Unison!C55,'United Republic'!C55,'first natl'!C55,'Investors Equity'!C55)+SUM('amer life asr'!C55,'Amer Std Life Acc'!C55,fcl!C55,'Confed Life (CLIC)'!C55,'Mutual Benefit'!C55,Settlers!C55,Statesman!C55,Universe!C55,AmerWstrn!C55,centennial!C55,'Family Guaranty'!C55,'Farmers&amp;Ranchers'!C55,'First Natl(Thrnr)'!C55,'Franklin American'!C55,'Franklin Protective'!C55,'International Fin'!C55,'Kentucky Central'!C55,Midcontinent!C55,'National Affiliated'!C55)</f>
        <v>2894906.5908161784</v>
      </c>
      <c r="D55" s="6">
        <f>SUM('Alabama Life'!D55,'American Educators'!D55,'American Integrity'!D55,'AMS Life'!D55,'Andrew Jackson'!D55,'coastal states'!D55,'Confed Life &amp; Annty (CLIAC)'!D55,'Consolidated National'!D55,'Consumers United'!D55,'Corporate Life'!D55,'Diamond Benefits'!D55,'EBL Life'!D55,'George Washington'!D55,'Inter-American'!D55,'Investment Life of America'!D55,'Midwest Life'!D55,'Mutual Security'!D55,'Natl American'!D55,'National Heritage'!D55,'New Jersey Life'!D55,'Old Colony Life'!D55,'Summit National'!D55,supreme!D55,underwriters!D55,Unison!D55,'United Republic'!D55,'first natl'!D55,'Investors Equity'!D55)+SUM('amer life asr'!D55,'Amer Std Life Acc'!D55,fcl!D55,'Confed Life (CLIC)'!D55,'Mutual Benefit'!D55,Settlers!D55,Statesman!D55,Universe!D55,AmerWstrn!D55,centennial!D55,'Family Guaranty'!D55,'Farmers&amp;Ranchers'!D55,'First Natl(Thrnr)'!D55,'Franklin American'!D55,'Franklin Protective'!D55,'International Fin'!D55,'Kentucky Central'!D55,Midcontinent!D55,'National Affiliated'!D55)</f>
        <v>587708.9255862163</v>
      </c>
      <c r="E55" s="6">
        <f>SUM('Alabama Life'!E55,'American Educators'!E55,'American Integrity'!E55,'AMS Life'!E55,'Andrew Jackson'!E55,'coastal states'!E55,'Confed Life &amp; Annty (CLIAC)'!E55,'Consolidated National'!E55,'Consumers United'!E55,'Corporate Life'!E55,'Diamond Benefits'!E55,'EBL Life'!E55,'George Washington'!E55,'Inter-American'!E55,'Investment Life of America'!E55,'Midwest Life'!E55,'Mutual Security'!E55,'Natl American'!E55,'National Heritage'!E55,'New Jersey Life'!E55,'Old Colony Life'!E55,'Summit National'!E55,supreme!E55,underwriters!E55,Unison!E55,'United Republic'!E55,'first natl'!E55,'Investors Equity'!E55)+SUM('amer life asr'!E55,'Amer Std Life Acc'!E55,fcl!E55,'Confed Life (CLIC)'!E55,'Mutual Benefit'!E55,Settlers!E55,Statesman!E55,Universe!E55,AmerWstrn!E55,centennial!E55,'Family Guaranty'!E55,'Farmers&amp;Ranchers'!E55,'First Natl(Thrnr)'!E55,'Franklin American'!E55,'Franklin Protective'!E55,'International Fin'!E55,'Kentucky Central'!E55,Midcontinent!E55,'National Affiliated'!E55)</f>
        <v>0</v>
      </c>
      <c r="F55" s="6">
        <f t="shared" si="0"/>
        <v>5466106.95755024</v>
      </c>
      <c r="H55" s="7" t="s">
        <v>6</v>
      </c>
      <c r="I55" s="6">
        <f>SUM(I6:I53)</f>
        <v>1349527557.3275564</v>
      </c>
    </row>
    <row r="56" spans="1:9" ht="12.75">
      <c r="A56" s="36" t="s">
        <v>72</v>
      </c>
      <c r="B56" s="6">
        <f>SUM('Alabama Life'!B56,'American Educators'!B56,'American Integrity'!B56,'AMS Life'!B56,'Andrew Jackson'!B56,'coastal states'!B56,'Confed Life &amp; Annty (CLIAC)'!B56,'Consolidated National'!B56,'Consumers United'!B56,'Corporate Life'!B56,'Diamond Benefits'!B56,'EBL Life'!B56,'George Washington'!B56,'Inter-American'!B56,'Investment Life of America'!B56,'Midwest Life'!B56,'Mutual Security'!B56,'Natl American'!B56,'National Heritage'!B56,'New Jersey Life'!B56,'Old Colony Life'!B56,'Summit National'!B56,supreme!B56,underwriters!B56,Unison!B56,'United Republic'!B56,'first natl'!B56,'Investors Equity'!B56)+SUM('amer life asr'!B56,'Amer Std Life Acc'!B56,fcl!B56,'Confed Life (CLIC)'!B56,'Mutual Benefit'!B56,Settlers!B56,Statesman!B56,Universe!B56,AmerWstrn!B56,centennial!B56,'Family Guaranty'!B56,'Farmers&amp;Ranchers'!B56,'First Natl(Thrnr)'!B56,'Franklin American'!B56,'Franklin Protective'!B56,'International Fin'!B56,'Kentucky Central'!B56,Midcontinent!B56,'National Affiliated'!B56)</f>
        <v>15791151.806937737</v>
      </c>
      <c r="C56" s="6">
        <f>SUM('Alabama Life'!C56,'American Educators'!C56,'American Integrity'!C56,'AMS Life'!C56,'Andrew Jackson'!C56,'coastal states'!C56,'Confed Life &amp; Annty (CLIAC)'!C56,'Consolidated National'!C56,'Consumers United'!C56,'Corporate Life'!C56,'Diamond Benefits'!C56,'EBL Life'!C56,'George Washington'!C56,'Inter-American'!C56,'Investment Life of America'!C56,'Midwest Life'!C56,'Mutual Security'!C56,'Natl American'!C56,'National Heritage'!C56,'New Jersey Life'!C56,'Old Colony Life'!C56,'Summit National'!C56,supreme!C56,underwriters!C56,Unison!C56,'United Republic'!C56,'first natl'!C56,'Investors Equity'!C56)+SUM('amer life asr'!C56,'Amer Std Life Acc'!C56,fcl!C56,'Confed Life (CLIC)'!C56,'Mutual Benefit'!C56,Settlers!C56,Statesman!C56,Universe!C56,AmerWstrn!C56,centennial!C56,'Family Guaranty'!C56,'Farmers&amp;Ranchers'!C56,'First Natl(Thrnr)'!C56,'Franklin American'!C56,'Franklin Protective'!C56,'International Fin'!C56,'Kentucky Central'!C56,Midcontinent!C56,'National Affiliated'!C56)</f>
        <v>865566.7980534754</v>
      </c>
      <c r="D56" s="6">
        <f>SUM('Alabama Life'!D56,'American Educators'!D56,'American Integrity'!D56,'AMS Life'!D56,'Andrew Jackson'!D56,'coastal states'!D56,'Confed Life &amp; Annty (CLIAC)'!D56,'Consolidated National'!D56,'Consumers United'!D56,'Corporate Life'!D56,'Diamond Benefits'!D56,'EBL Life'!D56,'George Washington'!D56,'Inter-American'!D56,'Investment Life of America'!D56,'Midwest Life'!D56,'Mutual Security'!D56,'Natl American'!D56,'National Heritage'!D56,'New Jersey Life'!D56,'Old Colony Life'!D56,'Summit National'!D56,supreme!D56,underwriters!D56,Unison!D56,'United Republic'!D56,'first natl'!D56,'Investors Equity'!D56)+SUM('amer life asr'!D56,'Amer Std Life Acc'!D56,fcl!D56,'Confed Life (CLIC)'!D56,'Mutual Benefit'!D56,Settlers!D56,Statesman!D56,Universe!D56,AmerWstrn!D56,centennial!D56,'Family Guaranty'!D56,'Farmers&amp;Ranchers'!D56,'First Natl(Thrnr)'!D56,'Franklin American'!D56,'Franklin Protective'!D56,'International Fin'!D56,'Kentucky Central'!D56,Midcontinent!D56,'National Affiliated'!D56)</f>
        <v>175513.21648749145</v>
      </c>
      <c r="E56" s="6">
        <f>SUM('Alabama Life'!E56,'American Educators'!E56,'American Integrity'!E56,'AMS Life'!E56,'Andrew Jackson'!E56,'coastal states'!E56,'Confed Life &amp; Annty (CLIAC)'!E56,'Consolidated National'!E56,'Consumers United'!E56,'Corporate Life'!E56,'Diamond Benefits'!E56,'EBL Life'!E56,'George Washington'!E56,'Inter-American'!E56,'Investment Life of America'!E56,'Midwest Life'!E56,'Mutual Security'!E56,'Natl American'!E56,'National Heritage'!E56,'New Jersey Life'!E56,'Old Colony Life'!E56,'Summit National'!E56,supreme!E56,underwriters!E56,Unison!E56,'United Republic'!E56,'first natl'!E56,'Investors Equity'!E56)+SUM('amer life asr'!E56,'Amer Std Life Acc'!E56,fcl!E56,'Confed Life (CLIC)'!E56,'Mutual Benefit'!E56,Settlers!E56,Statesman!E56,Universe!E56,AmerWstrn!E56,centennial!E56,'Family Guaranty'!E56,'Farmers&amp;Ranchers'!E56,'First Natl(Thrnr)'!E56,'Franklin American'!E56,'Franklin Protective'!E56,'International Fin'!E56,'Kentucky Central'!E56,Midcontinent!E56,'National Affiliated'!E56)</f>
        <v>0</v>
      </c>
      <c r="F56" s="6">
        <f t="shared" si="0"/>
        <v>16832231.821478702</v>
      </c>
      <c r="H56" s="7" t="s">
        <v>151</v>
      </c>
      <c r="I56" s="6">
        <f>+F65</f>
        <v>1349527557.3275564</v>
      </c>
    </row>
    <row r="57" spans="1:9" ht="12.75">
      <c r="A57" s="36" t="s">
        <v>73</v>
      </c>
      <c r="B57" s="6">
        <f>SUM('Alabama Life'!B57,'American Educators'!B57,'American Integrity'!B57,'AMS Life'!B57,'Andrew Jackson'!B57,'coastal states'!B57,'Confed Life &amp; Annty (CLIAC)'!B57,'Consolidated National'!B57,'Consumers United'!B57,'Corporate Life'!B57,'Diamond Benefits'!B57,'EBL Life'!B57,'George Washington'!B57,'Inter-American'!B57,'Investment Life of America'!B57,'Midwest Life'!B57,'Mutual Security'!B57,'Natl American'!B57,'National Heritage'!B57,'New Jersey Life'!B57,'Old Colony Life'!B57,'Summit National'!B57,supreme!B57,underwriters!B57,Unison!B57,'United Republic'!B57,'first natl'!B57,'Investors Equity'!B57)+SUM('amer life asr'!B57,'Amer Std Life Acc'!B57,fcl!B57,'Confed Life (CLIC)'!B57,'Mutual Benefit'!B57,Settlers!B57,Statesman!B57,Universe!B57,AmerWstrn!B57,centennial!B57,'Family Guaranty'!B57,'Farmers&amp;Ranchers'!B57,'First Natl(Thrnr)'!B57,'Franklin American'!B57,'Franklin Protective'!B57,'International Fin'!B57,'Kentucky Central'!B57,Midcontinent!B57,'National Affiliated'!B57)</f>
        <v>533062.9311011897</v>
      </c>
      <c r="C57" s="6">
        <f>SUM('Alabama Life'!C57,'American Educators'!C57,'American Integrity'!C57,'AMS Life'!C57,'Andrew Jackson'!C57,'coastal states'!C57,'Confed Life &amp; Annty (CLIAC)'!C57,'Consolidated National'!C57,'Consumers United'!C57,'Corporate Life'!C57,'Diamond Benefits'!C57,'EBL Life'!C57,'George Washington'!C57,'Inter-American'!C57,'Investment Life of America'!C57,'Midwest Life'!C57,'Mutual Security'!C57,'Natl American'!C57,'National Heritage'!C57,'New Jersey Life'!C57,'Old Colony Life'!C57,'Summit National'!C57,supreme!C57,underwriters!C57,Unison!C57,'United Republic'!C57,'first natl'!C57,'Investors Equity'!C57)+SUM('amer life asr'!C57,'Amer Std Life Acc'!C57,fcl!C57,'Confed Life (CLIC)'!C57,'Mutual Benefit'!C57,Settlers!C57,Statesman!C57,Universe!C57,AmerWstrn!C57,centennial!C57,'Family Guaranty'!C57,'Farmers&amp;Ranchers'!C57,'First Natl(Thrnr)'!C57,'Franklin American'!C57,'Franklin Protective'!C57,'International Fin'!C57,'Kentucky Central'!C57,Midcontinent!C57,'National Affiliated'!C57)</f>
        <v>1716373.2660242799</v>
      </c>
      <c r="D57" s="6">
        <f>SUM('Alabama Life'!D57,'American Educators'!D57,'American Integrity'!D57,'AMS Life'!D57,'Andrew Jackson'!D57,'coastal states'!D57,'Confed Life &amp; Annty (CLIAC)'!D57,'Consolidated National'!D57,'Consumers United'!D57,'Corporate Life'!D57,'Diamond Benefits'!D57,'EBL Life'!D57,'George Washington'!D57,'Inter-American'!D57,'Investment Life of America'!D57,'Midwest Life'!D57,'Mutual Security'!D57,'Natl American'!D57,'National Heritage'!D57,'New Jersey Life'!D57,'Old Colony Life'!D57,'Summit National'!D57,supreme!D57,underwriters!D57,Unison!D57,'United Republic'!D57,'first natl'!D57,'Investors Equity'!D57)+SUM('amer life asr'!D57,'Amer Std Life Acc'!D57,fcl!D57,'Confed Life (CLIC)'!D57,'Mutual Benefit'!D57,Settlers!D57,Statesman!D57,Universe!D57,AmerWstrn!D57,centennial!D57,'Family Guaranty'!D57,'Farmers&amp;Ranchers'!D57,'First Natl(Thrnr)'!D57,'Franklin American'!D57,'Franklin Protective'!D57,'International Fin'!D57,'Kentucky Central'!D57,Midcontinent!D57,'National Affiliated'!D57)</f>
        <v>490360.7732039725</v>
      </c>
      <c r="E57" s="6">
        <f>SUM('Alabama Life'!E57,'American Educators'!E57,'American Integrity'!E57,'AMS Life'!E57,'Andrew Jackson'!E57,'coastal states'!E57,'Confed Life &amp; Annty (CLIAC)'!E57,'Consolidated National'!E57,'Consumers United'!E57,'Corporate Life'!E57,'Diamond Benefits'!E57,'EBL Life'!E57,'George Washington'!E57,'Inter-American'!E57,'Investment Life of America'!E57,'Midwest Life'!E57,'Mutual Security'!E57,'Natl American'!E57,'National Heritage'!E57,'New Jersey Life'!E57,'Old Colony Life'!E57,'Summit National'!E57,supreme!E57,underwriters!E57,Unison!E57,'United Republic'!E57,'first natl'!E57,'Investors Equity'!E57)+SUM('amer life asr'!E57,'Amer Std Life Acc'!E57,fcl!E57,'Confed Life (CLIC)'!E57,'Mutual Benefit'!E57,Settlers!E57,Statesman!E57,Universe!E57,AmerWstrn!E57,centennial!E57,'Family Guaranty'!E57,'Farmers&amp;Ranchers'!E57,'First Natl(Thrnr)'!E57,'Franklin American'!E57,'Franklin Protective'!E57,'International Fin'!E57,'Kentucky Central'!E57,Midcontinent!E57,'National Affiliated'!E57)</f>
        <v>0</v>
      </c>
      <c r="F57" s="6">
        <f t="shared" si="0"/>
        <v>2739796.970329442</v>
      </c>
      <c r="I57" s="6">
        <f>+I55-I56</f>
        <v>0</v>
      </c>
    </row>
    <row r="58" spans="1:6" ht="12.75">
      <c r="A58" s="36" t="s">
        <v>74</v>
      </c>
      <c r="B58" s="6">
        <f>SUM('Alabama Life'!B58,'American Educators'!B58,'American Integrity'!B58,'AMS Life'!B58,'Andrew Jackson'!B58,'coastal states'!B58,'Confed Life &amp; Annty (CLIAC)'!B58,'Consolidated National'!B58,'Consumers United'!B58,'Corporate Life'!B58,'Diamond Benefits'!B58,'EBL Life'!B58,'George Washington'!B58,'Inter-American'!B58,'Investment Life of America'!B58,'Midwest Life'!B58,'Mutual Security'!B58,'Natl American'!B58,'National Heritage'!B58,'New Jersey Life'!B58,'Old Colony Life'!B58,'Summit National'!B58,supreme!B58,underwriters!B58,Unison!B58,'United Republic'!B58,'first natl'!B58,'Investors Equity'!B58)+SUM('amer life asr'!B58,'Amer Std Life Acc'!B58,fcl!B58,'Confed Life (CLIC)'!B58,'Mutual Benefit'!B58,Settlers!B58,Statesman!B58,Universe!B58,AmerWstrn!B58,centennial!B58,'Family Guaranty'!B58,'Farmers&amp;Ranchers'!B58,'First Natl(Thrnr)'!B58,'Franklin American'!B58,'Franklin Protective'!B58,'International Fin'!B58,'Kentucky Central'!B58,Midcontinent!B58,'National Affiliated'!B58)</f>
        <v>1</v>
      </c>
      <c r="C58" s="6">
        <f>SUM('Alabama Life'!C58,'American Educators'!C58,'American Integrity'!C58,'AMS Life'!C58,'Andrew Jackson'!C58,'coastal states'!C58,'Confed Life &amp; Annty (CLIAC)'!C58,'Consolidated National'!C58,'Consumers United'!C58,'Corporate Life'!C58,'Diamond Benefits'!C58,'EBL Life'!C58,'George Washington'!C58,'Inter-American'!C58,'Investment Life of America'!C58,'Midwest Life'!C58,'Mutual Security'!C58,'Natl American'!C58,'National Heritage'!C58,'New Jersey Life'!C58,'Old Colony Life'!C58,'Summit National'!C58,supreme!C58,underwriters!C58,Unison!C58,'United Republic'!C58,'first natl'!C58,'Investors Equity'!C58)+SUM('amer life asr'!C58,'Amer Std Life Acc'!C58,fcl!C58,'Confed Life (CLIC)'!C58,'Mutual Benefit'!C58,Settlers!C58,Statesman!C58,Universe!C58,AmerWstrn!C58,centennial!C58,'Family Guaranty'!C58,'Farmers&amp;Ranchers'!C58,'First Natl(Thrnr)'!C58,'Franklin American'!C58,'Franklin Protective'!C58,'International Fin'!C58,'Kentucky Central'!C58,Midcontinent!C58,'National Affiliated'!C58)</f>
        <v>0</v>
      </c>
      <c r="D58" s="6">
        <f>SUM('Alabama Life'!D58,'American Educators'!D58,'American Integrity'!D58,'AMS Life'!D58,'Andrew Jackson'!D58,'coastal states'!D58,'Confed Life &amp; Annty (CLIAC)'!D58,'Consolidated National'!D58,'Consumers United'!D58,'Corporate Life'!D58,'Diamond Benefits'!D58,'EBL Life'!D58,'George Washington'!D58,'Inter-American'!D58,'Investment Life of America'!D58,'Midwest Life'!D58,'Mutual Security'!D58,'Natl American'!D58,'National Heritage'!D58,'New Jersey Life'!D58,'Old Colony Life'!D58,'Summit National'!D58,supreme!D58,underwriters!D58,Unison!D58,'United Republic'!D58,'first natl'!D58,'Investors Equity'!D58)+SUM('amer life asr'!D58,'Amer Std Life Acc'!D58,fcl!D58,'Confed Life (CLIC)'!D58,'Mutual Benefit'!D58,Settlers!D58,Statesman!D58,Universe!D58,AmerWstrn!D58,centennial!D58,'Family Guaranty'!D58,'Farmers&amp;Ranchers'!D58,'First Natl(Thrnr)'!D58,'Franklin American'!D58,'Franklin Protective'!D58,'International Fin'!D58,'Kentucky Central'!D58,Midcontinent!D58,'National Affiliated'!D58)</f>
        <v>15025.718377382987</v>
      </c>
      <c r="E58" s="6">
        <f>SUM('Alabama Life'!E58,'American Educators'!E58,'American Integrity'!E58,'AMS Life'!E58,'Andrew Jackson'!E58,'coastal states'!E58,'Confed Life &amp; Annty (CLIAC)'!E58,'Consolidated National'!E58,'Consumers United'!E58,'Corporate Life'!E58,'Diamond Benefits'!E58,'EBL Life'!E58,'George Washington'!E58,'Inter-American'!E58,'Investment Life of America'!E58,'Midwest Life'!E58,'Mutual Security'!E58,'Natl American'!E58,'National Heritage'!E58,'New Jersey Life'!E58,'Old Colony Life'!E58,'Summit National'!E58,supreme!E58,underwriters!E58,Unison!E58,'United Republic'!E58,'first natl'!E58,'Investors Equity'!E58)+SUM('amer life asr'!E58,'Amer Std Life Acc'!E58,fcl!E58,'Confed Life (CLIC)'!E58,'Mutual Benefit'!E58,Settlers!E58,Statesman!E58,Universe!E58,AmerWstrn!E58,centennial!E58,'Family Guaranty'!E58,'Farmers&amp;Ranchers'!E58,'First Natl(Thrnr)'!E58,'Franklin American'!E58,'Franklin Protective'!E58,'International Fin'!E58,'Kentucky Central'!E58,Midcontinent!E58,'National Affiliated'!E58)</f>
        <v>0</v>
      </c>
      <c r="F58" s="6">
        <f t="shared" si="0"/>
        <v>15026.718377382987</v>
      </c>
    </row>
    <row r="59" spans="1:6" ht="12.75">
      <c r="A59" s="36"/>
      <c r="B59" s="6"/>
      <c r="C59" s="6"/>
      <c r="D59" s="6"/>
      <c r="E59" s="6"/>
      <c r="F59" s="6"/>
    </row>
    <row r="60" spans="1:6" ht="12.75">
      <c r="A60" s="36" t="s">
        <v>6</v>
      </c>
      <c r="B60" s="6">
        <f>SUM(B6:B58)</f>
        <v>392939956.9981641</v>
      </c>
      <c r="C60" s="6">
        <f>SUM(C6:C58)</f>
        <v>797590662.5675057</v>
      </c>
      <c r="D60" s="6">
        <f>SUM(D6:D58)</f>
        <v>126855529.32170849</v>
      </c>
      <c r="E60" s="6">
        <f>SUM(E6:E58)</f>
        <v>32141408.440178018</v>
      </c>
      <c r="F60" s="6">
        <f>SUM(F6:F58)</f>
        <v>1349527557.3275564</v>
      </c>
    </row>
    <row r="62" spans="1:6" ht="12.75">
      <c r="A62" s="126" t="s">
        <v>245</v>
      </c>
      <c r="B62" s="126"/>
      <c r="C62" s="126"/>
      <c r="D62" s="126"/>
      <c r="E62" s="126"/>
      <c r="F62" s="126"/>
    </row>
    <row r="63" spans="1:6" ht="12.75">
      <c r="A63" s="7" t="s">
        <v>146</v>
      </c>
      <c r="B63" s="126" t="s">
        <v>147</v>
      </c>
      <c r="C63" s="126"/>
      <c r="D63" s="126"/>
      <c r="E63" s="126"/>
      <c r="F63" s="126"/>
    </row>
    <row r="65" spans="1:6" ht="12.75">
      <c r="A65" s="7" t="s">
        <v>6</v>
      </c>
      <c r="B65" s="7">
        <f>SUM(B60:B63)</f>
        <v>392939956.9981641</v>
      </c>
      <c r="C65" s="7">
        <f>SUM(C60:C63)</f>
        <v>797590662.5675057</v>
      </c>
      <c r="D65" s="7">
        <f>SUM(D60:D63)</f>
        <v>126855529.32170849</v>
      </c>
      <c r="E65" s="7">
        <f>SUM(E60:E63)</f>
        <v>32141408.440178018</v>
      </c>
      <c r="F65" s="7">
        <f>SUM(F60:F63)</f>
        <v>1349527557.3275564</v>
      </c>
    </row>
    <row r="67" ht="12.75">
      <c r="A67" s="7" t="s">
        <v>0</v>
      </c>
    </row>
    <row r="68" ht="12.75">
      <c r="A68" s="21" t="s">
        <v>0</v>
      </c>
    </row>
    <row r="70" spans="2:6" ht="12.75">
      <c r="B70" s="7">
        <f>+summary!G81</f>
        <v>392939956.9981637</v>
      </c>
      <c r="C70" s="7">
        <f>+summary!H81</f>
        <v>797590662.567506</v>
      </c>
      <c r="D70" s="7">
        <f>+summary!I81</f>
        <v>126855529.32170856</v>
      </c>
      <c r="E70" s="7">
        <f>+summary!J81</f>
        <v>32141408.440178014</v>
      </c>
      <c r="F70" s="7">
        <f>+summary!K81</f>
        <v>1349527557.3275564</v>
      </c>
    </row>
    <row r="71" spans="2:6" ht="12.75">
      <c r="B71" s="7">
        <f>+B65-B70</f>
        <v>0</v>
      </c>
      <c r="C71" s="7">
        <f>+C65-C70</f>
        <v>0</v>
      </c>
      <c r="D71" s="7">
        <f>+D65-D70</f>
        <v>0</v>
      </c>
      <c r="E71" s="7">
        <f>+E65-E70</f>
        <v>0</v>
      </c>
      <c r="F71" s="7">
        <f>+F65-F70</f>
        <v>0</v>
      </c>
    </row>
  </sheetData>
  <mergeCells count="3">
    <mergeCell ref="A1:F1"/>
    <mergeCell ref="A62:F62"/>
    <mergeCell ref="B63:F63"/>
  </mergeCells>
  <printOptions horizontalCentered="1" verticalCentered="1"/>
  <pageMargins left="0" right="0" top="0" bottom="0" header="0.5" footer="0.5"/>
  <pageSetup fitToHeight="1" fitToWidth="1" orientation="portrait" scale="66" r:id="rId1"/>
  <headerFooter alignWithMargins="0">
    <oddHeader>&amp;L&amp;"Geneva,Bold"&amp;D&amp;C&amp;"Geneva,Bold Italic"Closed Prior To 2001 Insolvencies
Summary By State&amp;R&amp;"Geneva,Bold"UNAUDITED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I71"/>
  <sheetViews>
    <sheetView zoomScale="75" zoomScaleNormal="75" workbookViewId="0" topLeftCell="A1">
      <selection activeCell="K77" sqref="K77"/>
    </sheetView>
  </sheetViews>
  <sheetFormatPr defaultColWidth="9.00390625" defaultRowHeight="12.75"/>
  <cols>
    <col min="1" max="1" width="15.625" style="7" bestFit="1" customWidth="1"/>
    <col min="2" max="2" width="11.00390625" style="7" customWidth="1"/>
    <col min="3" max="3" width="11.625" style="7" customWidth="1"/>
    <col min="4" max="4" width="8.125" style="7" bestFit="1" customWidth="1"/>
    <col min="5" max="5" width="14.50390625" style="7" bestFit="1" customWidth="1"/>
    <col min="6" max="6" width="11.00390625" style="7" bestFit="1" customWidth="1"/>
    <col min="7" max="7" width="2.625" style="7" customWidth="1"/>
    <col min="8" max="8" width="19.00390625" style="7" bestFit="1" customWidth="1"/>
    <col min="9" max="9" width="11.00390625" style="6" bestFit="1" customWidth="1"/>
    <col min="10" max="16384" width="10.625" style="7" customWidth="1"/>
  </cols>
  <sheetData>
    <row r="1" spans="1:6" ht="12.75">
      <c r="A1" s="125" t="s">
        <v>235</v>
      </c>
      <c r="B1" s="125"/>
      <c r="C1" s="125"/>
      <c r="D1" s="125"/>
      <c r="E1" s="125"/>
      <c r="F1" s="125"/>
    </row>
    <row r="2" ht="12.75">
      <c r="A2" s="4" t="s">
        <v>0</v>
      </c>
    </row>
    <row r="3" spans="2:5" ht="12.75">
      <c r="B3" s="19"/>
      <c r="C3" s="19" t="s">
        <v>1</v>
      </c>
      <c r="E3" s="19" t="s">
        <v>2</v>
      </c>
    </row>
    <row r="4" spans="1:6" ht="12.75">
      <c r="A4" s="7" t="s">
        <v>0</v>
      </c>
      <c r="B4" s="19" t="s">
        <v>3</v>
      </c>
      <c r="C4" s="19" t="s">
        <v>4</v>
      </c>
      <c r="D4" s="19" t="s">
        <v>5</v>
      </c>
      <c r="E4" s="19" t="s">
        <v>4</v>
      </c>
      <c r="F4" s="19" t="s">
        <v>6</v>
      </c>
    </row>
    <row r="5" ht="12.75">
      <c r="A5" s="36"/>
    </row>
    <row r="6" spans="1:9" ht="12.75">
      <c r="A6" s="36" t="s">
        <v>7</v>
      </c>
      <c r="B6" s="6">
        <f>SUM('Old Faithful'!B6,'Pacific Standard'!B6)</f>
        <v>40846.53167400468</v>
      </c>
      <c r="C6" s="6">
        <f>SUM('Old Faithful'!C6,'Pacific Standard'!C6)</f>
        <v>18141.152390257073</v>
      </c>
      <c r="D6" s="6">
        <f>SUM('Old Faithful'!D6,'Pacific Standard'!D6)</f>
        <v>0</v>
      </c>
      <c r="E6" s="6">
        <f>SUM('Old Faithful'!E6,'Pacific Standard'!E6)</f>
        <v>0</v>
      </c>
      <c r="F6" s="6">
        <f>SUM(B6:E6)</f>
        <v>58987.684064261746</v>
      </c>
      <c r="H6" s="7" t="s">
        <v>170</v>
      </c>
      <c r="I6" s="6">
        <f>+summary!K85</f>
        <v>1474117.6790999998</v>
      </c>
    </row>
    <row r="7" spans="1:9" ht="12.75">
      <c r="A7" s="36" t="s">
        <v>9</v>
      </c>
      <c r="B7" s="6">
        <f>SUM('Old Faithful'!B7,'Pacific Standard'!B7)</f>
        <v>0</v>
      </c>
      <c r="C7" s="6">
        <f>SUM('Old Faithful'!C7,'Pacific Standard'!C7)</f>
        <v>0</v>
      </c>
      <c r="D7" s="6">
        <f>SUM('Old Faithful'!D7,'Pacific Standard'!D7)</f>
        <v>0</v>
      </c>
      <c r="E7" s="6">
        <f>SUM('Old Faithful'!E7,'Pacific Standard'!E7)</f>
        <v>0</v>
      </c>
      <c r="F7" s="6">
        <f aca="true" t="shared" si="0" ref="F7:F58">SUM(B7:E7)</f>
        <v>0</v>
      </c>
      <c r="H7" s="7" t="s">
        <v>171</v>
      </c>
      <c r="I7" s="6">
        <f>+summary!K86</f>
        <v>28416846.31</v>
      </c>
    </row>
    <row r="8" spans="1:6" ht="12.75">
      <c r="A8" s="36" t="s">
        <v>10</v>
      </c>
      <c r="B8" s="6">
        <f>SUM('Old Faithful'!B8,'Pacific Standard'!B8)</f>
        <v>553831.8478670825</v>
      </c>
      <c r="C8" s="6">
        <f>SUM('Old Faithful'!C8,'Pacific Standard'!C8)</f>
        <v>938636.8975848388</v>
      </c>
      <c r="D8" s="6">
        <f>SUM('Old Faithful'!D8,'Pacific Standard'!D8)</f>
        <v>0</v>
      </c>
      <c r="E8" s="6">
        <f>SUM('Old Faithful'!E8,'Pacific Standard'!E8)</f>
        <v>0</v>
      </c>
      <c r="F8" s="6">
        <f t="shared" si="0"/>
        <v>1492468.7454519211</v>
      </c>
    </row>
    <row r="9" spans="1:9" ht="12.75">
      <c r="A9" s="36" t="s">
        <v>11</v>
      </c>
      <c r="B9" s="6">
        <f>SUM('Old Faithful'!B9,'Pacific Standard'!B9)</f>
        <v>54192.415529448605</v>
      </c>
      <c r="C9" s="6">
        <f>SUM('Old Faithful'!C9,'Pacific Standard'!C9)</f>
        <v>100560.42506065592</v>
      </c>
      <c r="D9" s="6">
        <f>SUM('Old Faithful'!D9,'Pacific Standard'!D9)</f>
        <v>0</v>
      </c>
      <c r="E9" s="6">
        <f>SUM('Old Faithful'!E9,'Pacific Standard'!E9)</f>
        <v>0</v>
      </c>
      <c r="F9" s="6">
        <f t="shared" si="0"/>
        <v>154752.84059010452</v>
      </c>
      <c r="H9" s="7" t="s">
        <v>6</v>
      </c>
      <c r="I9" s="6">
        <f>SUM(I6:I7)</f>
        <v>29890963.989099998</v>
      </c>
    </row>
    <row r="10" spans="1:9" ht="12.75">
      <c r="A10" s="36" t="s">
        <v>12</v>
      </c>
      <c r="B10" s="6">
        <f>SUM('Old Faithful'!B10,'Pacific Standard'!B10)</f>
        <v>0</v>
      </c>
      <c r="C10" s="6">
        <f>SUM('Old Faithful'!C10,'Pacific Standard'!C10)</f>
        <v>0</v>
      </c>
      <c r="D10" s="6">
        <f>SUM('Old Faithful'!D10,'Pacific Standard'!D10)</f>
        <v>0</v>
      </c>
      <c r="E10" s="6">
        <f>SUM('Old Faithful'!E10,'Pacific Standard'!E10)</f>
        <v>0</v>
      </c>
      <c r="F10" s="6">
        <f t="shared" si="0"/>
        <v>0</v>
      </c>
      <c r="H10" s="7" t="s">
        <v>151</v>
      </c>
      <c r="I10" s="6">
        <f>+F65</f>
        <v>29890963.989100005</v>
      </c>
    </row>
    <row r="11" spans="1:6" ht="12.75">
      <c r="A11" s="36" t="s">
        <v>14</v>
      </c>
      <c r="B11" s="6">
        <f>SUM('Old Faithful'!B11,'Pacific Standard'!B11)</f>
        <v>105382.05975908111</v>
      </c>
      <c r="C11" s="6">
        <f>SUM('Old Faithful'!C11,'Pacific Standard'!C11)</f>
        <v>77717.78324511186</v>
      </c>
      <c r="D11" s="6">
        <f>SUM('Old Faithful'!D11,'Pacific Standard'!D11)</f>
        <v>4061.7866962155185</v>
      </c>
      <c r="E11" s="6">
        <f>SUM('Old Faithful'!E11,'Pacific Standard'!E11)</f>
        <v>0</v>
      </c>
      <c r="F11" s="6">
        <f t="shared" si="0"/>
        <v>187161.6297004085</v>
      </c>
    </row>
    <row r="12" spans="1:6" ht="12.75">
      <c r="A12" s="36" t="s">
        <v>15</v>
      </c>
      <c r="B12" s="6">
        <f>SUM('Old Faithful'!B12,'Pacific Standard'!B12)</f>
        <v>0</v>
      </c>
      <c r="C12" s="6">
        <f>SUM('Old Faithful'!C12,'Pacific Standard'!C12)</f>
        <v>0</v>
      </c>
      <c r="D12" s="6">
        <f>SUM('Old Faithful'!D12,'Pacific Standard'!D12)</f>
        <v>0</v>
      </c>
      <c r="E12" s="6">
        <f>SUM('Old Faithful'!E12,'Pacific Standard'!E12)</f>
        <v>0</v>
      </c>
      <c r="F12" s="6">
        <f t="shared" si="0"/>
        <v>0</v>
      </c>
    </row>
    <row r="13" spans="1:6" ht="12.75">
      <c r="A13" s="36" t="s">
        <v>17</v>
      </c>
      <c r="B13" s="6">
        <f>SUM('Old Faithful'!B13,'Pacific Standard'!B13)</f>
        <v>13787.438379950716</v>
      </c>
      <c r="C13" s="6">
        <f>SUM('Old Faithful'!C13,'Pacific Standard'!C13)</f>
        <v>4842.003203621969</v>
      </c>
      <c r="D13" s="6">
        <f>SUM('Old Faithful'!D13,'Pacific Standard'!D13)</f>
        <v>0</v>
      </c>
      <c r="E13" s="6">
        <f>SUM('Old Faithful'!E13,'Pacific Standard'!E13)</f>
        <v>0</v>
      </c>
      <c r="F13" s="6">
        <f t="shared" si="0"/>
        <v>18629.441583572683</v>
      </c>
    </row>
    <row r="14" spans="1:6" ht="12.75">
      <c r="A14" s="36" t="s">
        <v>19</v>
      </c>
      <c r="B14" s="6">
        <f>SUM('Old Faithful'!B14,'Pacific Standard'!B14)</f>
        <v>0</v>
      </c>
      <c r="C14" s="6">
        <f>SUM('Old Faithful'!C14,'Pacific Standard'!C14)</f>
        <v>0</v>
      </c>
      <c r="D14" s="6">
        <f>SUM('Old Faithful'!D14,'Pacific Standard'!D14)</f>
        <v>0</v>
      </c>
      <c r="E14" s="6">
        <f>SUM('Old Faithful'!E14,'Pacific Standard'!E14)</f>
        <v>0</v>
      </c>
      <c r="F14" s="6">
        <f t="shared" si="0"/>
        <v>0</v>
      </c>
    </row>
    <row r="15" spans="1:6" ht="12.75">
      <c r="A15" s="36" t="s">
        <v>21</v>
      </c>
      <c r="B15" s="6">
        <f>SUM('Old Faithful'!B15,'Pacific Standard'!B15)</f>
        <v>836972.086462486</v>
      </c>
      <c r="C15" s="6">
        <f>SUM('Old Faithful'!C15,'Pacific Standard'!C15)</f>
        <v>653718.4776665092</v>
      </c>
      <c r="D15" s="6">
        <f>SUM('Old Faithful'!D15,'Pacific Standard'!D15)</f>
        <v>0</v>
      </c>
      <c r="E15" s="6">
        <f>SUM('Old Faithful'!E15,'Pacific Standard'!E15)</f>
        <v>0</v>
      </c>
      <c r="F15" s="6">
        <f t="shared" si="0"/>
        <v>1490690.5641289952</v>
      </c>
    </row>
    <row r="16" spans="1:6" ht="12.75">
      <c r="A16" s="36" t="s">
        <v>23</v>
      </c>
      <c r="B16" s="6">
        <f>SUM('Old Faithful'!B16,'Pacific Standard'!B16)</f>
        <v>89246.41471787314</v>
      </c>
      <c r="C16" s="6">
        <f>SUM('Old Faithful'!C16,'Pacific Standard'!C16)</f>
        <v>67503.34642008357</v>
      </c>
      <c r="D16" s="6">
        <f>SUM('Old Faithful'!D16,'Pacific Standard'!D16)</f>
        <v>0</v>
      </c>
      <c r="E16" s="6">
        <f>SUM('Old Faithful'!E16,'Pacific Standard'!E16)</f>
        <v>0</v>
      </c>
      <c r="F16" s="6">
        <f t="shared" si="0"/>
        <v>156749.7611379567</v>
      </c>
    </row>
    <row r="17" spans="1:6" ht="12.75">
      <c r="A17" s="36" t="s">
        <v>24</v>
      </c>
      <c r="B17" s="6">
        <f>SUM('Old Faithful'!B17,'Pacific Standard'!B17)</f>
        <v>1096913.5956653436</v>
      </c>
      <c r="C17" s="6">
        <f>SUM('Old Faithful'!C17,'Pacific Standard'!C17)</f>
        <v>266354.7961895295</v>
      </c>
      <c r="D17" s="6">
        <f>SUM('Old Faithful'!D17,'Pacific Standard'!D17)</f>
        <v>0</v>
      </c>
      <c r="E17" s="6">
        <f>SUM('Old Faithful'!E17,'Pacific Standard'!E17)</f>
        <v>0</v>
      </c>
      <c r="F17" s="6">
        <f t="shared" si="0"/>
        <v>1363268.391854873</v>
      </c>
    </row>
    <row r="18" spans="1:6" ht="12.75">
      <c r="A18" s="36" t="s">
        <v>26</v>
      </c>
      <c r="B18" s="6">
        <f>SUM('Old Faithful'!B18,'Pacific Standard'!B18)</f>
        <v>322244.7698676563</v>
      </c>
      <c r="C18" s="6">
        <f>SUM('Old Faithful'!C18,'Pacific Standard'!C18)</f>
        <v>632449.0656049958</v>
      </c>
      <c r="D18" s="6">
        <f>SUM('Old Faithful'!D18,'Pacific Standard'!D18)</f>
        <v>974.0939816854143</v>
      </c>
      <c r="E18" s="6">
        <f>SUM('Old Faithful'!E18,'Pacific Standard'!E18)</f>
        <v>0</v>
      </c>
      <c r="F18" s="6">
        <f t="shared" si="0"/>
        <v>955667.9294543376</v>
      </c>
    </row>
    <row r="19" spans="1:6" ht="12.75">
      <c r="A19" s="36" t="s">
        <v>28</v>
      </c>
      <c r="B19" s="6">
        <f>SUM('Old Faithful'!B19,'Pacific Standard'!B19)</f>
        <v>583475.3732609944</v>
      </c>
      <c r="C19" s="6">
        <f>SUM('Old Faithful'!C19,'Pacific Standard'!C19)</f>
        <v>742590.2902588448</v>
      </c>
      <c r="D19" s="6">
        <f>SUM('Old Faithful'!D19,'Pacific Standard'!D19)</f>
        <v>0</v>
      </c>
      <c r="E19" s="6">
        <f>SUM('Old Faithful'!E19,'Pacific Standard'!E19)</f>
        <v>0</v>
      </c>
      <c r="F19" s="6">
        <f t="shared" si="0"/>
        <v>1326065.6635198393</v>
      </c>
    </row>
    <row r="20" spans="1:6" ht="12.75">
      <c r="A20" s="36" t="s">
        <v>30</v>
      </c>
      <c r="B20" s="6">
        <f>SUM('Old Faithful'!B20,'Pacific Standard'!B20)</f>
        <v>121403.103013097</v>
      </c>
      <c r="C20" s="6">
        <f>SUM('Old Faithful'!C20,'Pacific Standard'!C20)</f>
        <v>196437.77040022647</v>
      </c>
      <c r="D20" s="6">
        <f>SUM('Old Faithful'!D20,'Pacific Standard'!D20)</f>
        <v>0</v>
      </c>
      <c r="E20" s="6">
        <f>SUM('Old Faithful'!E20,'Pacific Standard'!E20)</f>
        <v>0</v>
      </c>
      <c r="F20" s="6">
        <f t="shared" si="0"/>
        <v>317840.8734133235</v>
      </c>
    </row>
    <row r="21" spans="1:6" ht="12.75">
      <c r="A21" s="36" t="s">
        <v>32</v>
      </c>
      <c r="B21" s="6">
        <f>SUM('Old Faithful'!B21,'Pacific Standard'!B21)</f>
        <v>77970.57021622291</v>
      </c>
      <c r="C21" s="6">
        <f>SUM('Old Faithful'!C21,'Pacific Standard'!C21)</f>
        <v>160804.8763501557</v>
      </c>
      <c r="D21" s="6">
        <f>SUM('Old Faithful'!D21,'Pacific Standard'!D21)</f>
        <v>0</v>
      </c>
      <c r="E21" s="6">
        <f>SUM('Old Faithful'!E21,'Pacific Standard'!E21)</f>
        <v>0</v>
      </c>
      <c r="F21" s="6">
        <f t="shared" si="0"/>
        <v>238775.44656637864</v>
      </c>
    </row>
    <row r="22" spans="1:6" ht="12.75">
      <c r="A22" s="36" t="s">
        <v>34</v>
      </c>
      <c r="B22" s="6">
        <f>SUM('Old Faithful'!B22,'Pacific Standard'!B22)</f>
        <v>0</v>
      </c>
      <c r="C22" s="6">
        <f>SUM('Old Faithful'!C22,'Pacific Standard'!C22)</f>
        <v>0</v>
      </c>
      <c r="D22" s="6">
        <f>SUM('Old Faithful'!D22,'Pacific Standard'!D22)</f>
        <v>0</v>
      </c>
      <c r="E22" s="6">
        <f>SUM('Old Faithful'!E22,'Pacific Standard'!E22)</f>
        <v>0</v>
      </c>
      <c r="F22" s="6">
        <f t="shared" si="0"/>
        <v>0</v>
      </c>
    </row>
    <row r="23" spans="1:6" ht="12.75">
      <c r="A23" s="36" t="s">
        <v>36</v>
      </c>
      <c r="B23" s="6">
        <f>SUM('Old Faithful'!B23,'Pacific Standard'!B23)</f>
        <v>112221.60024888904</v>
      </c>
      <c r="C23" s="6">
        <f>SUM('Old Faithful'!C23,'Pacific Standard'!C23)</f>
        <v>64078.254468120824</v>
      </c>
      <c r="D23" s="6">
        <f>SUM('Old Faithful'!D23,'Pacific Standard'!D23)</f>
        <v>0</v>
      </c>
      <c r="E23" s="6">
        <f>SUM('Old Faithful'!E23,'Pacific Standard'!E23)</f>
        <v>0</v>
      </c>
      <c r="F23" s="6">
        <f t="shared" si="0"/>
        <v>176299.85471700988</v>
      </c>
    </row>
    <row r="24" spans="1:6" ht="12.75">
      <c r="A24" s="36" t="s">
        <v>38</v>
      </c>
      <c r="B24" s="6">
        <f>SUM('Old Faithful'!B24,'Pacific Standard'!B24)</f>
        <v>0</v>
      </c>
      <c r="C24" s="6">
        <f>SUM('Old Faithful'!C24,'Pacific Standard'!C24)</f>
        <v>0</v>
      </c>
      <c r="D24" s="6">
        <f>SUM('Old Faithful'!D24,'Pacific Standard'!D24)</f>
        <v>0</v>
      </c>
      <c r="E24" s="6">
        <f>SUM('Old Faithful'!E24,'Pacific Standard'!E24)</f>
        <v>0</v>
      </c>
      <c r="F24" s="6">
        <f t="shared" si="0"/>
        <v>0</v>
      </c>
    </row>
    <row r="25" spans="1:6" ht="12.75">
      <c r="A25" s="36" t="s">
        <v>39</v>
      </c>
      <c r="B25" s="6">
        <f>SUM('Old Faithful'!B25,'Pacific Standard'!B25)</f>
        <v>143486.62065892332</v>
      </c>
      <c r="C25" s="6">
        <f>SUM('Old Faithful'!C25,'Pacific Standard'!C25)</f>
        <v>242121.4758597885</v>
      </c>
      <c r="D25" s="6">
        <f>SUM('Old Faithful'!D25,'Pacific Standard'!D25)</f>
        <v>0</v>
      </c>
      <c r="E25" s="6">
        <f>SUM('Old Faithful'!E25,'Pacific Standard'!E25)</f>
        <v>0</v>
      </c>
      <c r="F25" s="6">
        <f t="shared" si="0"/>
        <v>385608.0965187118</v>
      </c>
    </row>
    <row r="26" spans="1:6" ht="12.75">
      <c r="A26" s="36" t="s">
        <v>41</v>
      </c>
      <c r="B26" s="6">
        <f>SUM('Old Faithful'!B26,'Pacific Standard'!B26)</f>
        <v>0</v>
      </c>
      <c r="C26" s="6">
        <f>SUM('Old Faithful'!C26,'Pacific Standard'!C26)</f>
        <v>0</v>
      </c>
      <c r="D26" s="6">
        <f>SUM('Old Faithful'!D26,'Pacific Standard'!D26)</f>
        <v>0</v>
      </c>
      <c r="E26" s="6">
        <f>SUM('Old Faithful'!E26,'Pacific Standard'!E26)</f>
        <v>0</v>
      </c>
      <c r="F26" s="6">
        <f t="shared" si="0"/>
        <v>0</v>
      </c>
    </row>
    <row r="27" spans="1:6" ht="12.75">
      <c r="A27" s="36" t="s">
        <v>43</v>
      </c>
      <c r="B27" s="6">
        <f>SUM('Old Faithful'!B27,'Pacific Standard'!B27)</f>
        <v>140811.23621135944</v>
      </c>
      <c r="C27" s="6">
        <f>SUM('Old Faithful'!C27,'Pacific Standard'!C27)</f>
        <v>149536.92199674592</v>
      </c>
      <c r="D27" s="6">
        <f>SUM('Old Faithful'!D27,'Pacific Standard'!D27)</f>
        <v>0</v>
      </c>
      <c r="E27" s="6">
        <f>SUM('Old Faithful'!E27,'Pacific Standard'!E27)</f>
        <v>0</v>
      </c>
      <c r="F27" s="6">
        <f t="shared" si="0"/>
        <v>290348.15820810536</v>
      </c>
    </row>
    <row r="28" spans="1:6" ht="12.75">
      <c r="A28" s="36" t="s">
        <v>44</v>
      </c>
      <c r="B28" s="6">
        <f>SUM('Old Faithful'!B28,'Pacific Standard'!B28)</f>
        <v>0</v>
      </c>
      <c r="C28" s="6">
        <f>SUM('Old Faithful'!C28,'Pacific Standard'!C28)</f>
        <v>0</v>
      </c>
      <c r="D28" s="6">
        <f>SUM('Old Faithful'!D28,'Pacific Standard'!D28)</f>
        <v>0</v>
      </c>
      <c r="E28" s="6">
        <f>SUM('Old Faithful'!E28,'Pacific Standard'!E28)</f>
        <v>0</v>
      </c>
      <c r="F28" s="6">
        <f t="shared" si="0"/>
        <v>0</v>
      </c>
    </row>
    <row r="29" spans="1:6" ht="12.75">
      <c r="A29" s="36" t="s">
        <v>45</v>
      </c>
      <c r="B29" s="6">
        <f>SUM('Old Faithful'!B29,'Pacific Standard'!B29)</f>
        <v>1168688.4224736444</v>
      </c>
      <c r="C29" s="6">
        <f>SUM('Old Faithful'!C29,'Pacific Standard'!C29)</f>
        <v>3216376.901154799</v>
      </c>
      <c r="D29" s="6">
        <f>SUM('Old Faithful'!D29,'Pacific Standard'!D29)</f>
        <v>0</v>
      </c>
      <c r="E29" s="6">
        <f>SUM('Old Faithful'!E29,'Pacific Standard'!E29)</f>
        <v>0</v>
      </c>
      <c r="F29" s="6">
        <f t="shared" si="0"/>
        <v>4385065.323628443</v>
      </c>
    </row>
    <row r="30" spans="1:6" ht="12.75">
      <c r="A30" s="36" t="s">
        <v>46</v>
      </c>
      <c r="B30" s="6">
        <f>SUM('Old Faithful'!B30,'Pacific Standard'!B30)</f>
        <v>9112.675684729073</v>
      </c>
      <c r="C30" s="6">
        <f>SUM('Old Faithful'!C30,'Pacific Standard'!C30)</f>
        <v>9497.489768591964</v>
      </c>
      <c r="D30" s="6">
        <f>SUM('Old Faithful'!D30,'Pacific Standard'!D30)</f>
        <v>0</v>
      </c>
      <c r="E30" s="6">
        <f>SUM('Old Faithful'!E30,'Pacific Standard'!E30)</f>
        <v>0</v>
      </c>
      <c r="F30" s="6">
        <f t="shared" si="0"/>
        <v>18610.16545332104</v>
      </c>
    </row>
    <row r="31" spans="1:6" ht="12.75">
      <c r="A31" s="36" t="s">
        <v>47</v>
      </c>
      <c r="B31" s="6">
        <f>SUM('Old Faithful'!B31,'Pacific Standard'!B31)</f>
        <v>41028.651078394614</v>
      </c>
      <c r="C31" s="6">
        <f>SUM('Old Faithful'!C31,'Pacific Standard'!C31)</f>
        <v>44250.32438173572</v>
      </c>
      <c r="D31" s="6">
        <f>SUM('Old Faithful'!D31,'Pacific Standard'!D31)</f>
        <v>0</v>
      </c>
      <c r="E31" s="6">
        <f>SUM('Old Faithful'!E31,'Pacific Standard'!E31)</f>
        <v>0</v>
      </c>
      <c r="F31" s="6">
        <f t="shared" si="0"/>
        <v>85278.97546013034</v>
      </c>
    </row>
    <row r="32" spans="1:6" ht="12.75">
      <c r="A32" s="36" t="s">
        <v>48</v>
      </c>
      <c r="B32" s="6">
        <f>SUM('Old Faithful'!B32,'Pacific Standard'!B32)</f>
        <v>141199.008274538</v>
      </c>
      <c r="C32" s="6">
        <f>SUM('Old Faithful'!C32,'Pacific Standard'!C32)</f>
        <v>171495.67483548477</v>
      </c>
      <c r="D32" s="6">
        <f>SUM('Old Faithful'!D32,'Pacific Standard'!D32)</f>
        <v>465.8417986933397</v>
      </c>
      <c r="E32" s="6">
        <f>SUM('Old Faithful'!E32,'Pacific Standard'!E32)</f>
        <v>0</v>
      </c>
      <c r="F32" s="6">
        <f t="shared" si="0"/>
        <v>313160.52490871615</v>
      </c>
    </row>
    <row r="33" spans="1:6" ht="12.75">
      <c r="A33" s="36" t="s">
        <v>49</v>
      </c>
      <c r="B33" s="6">
        <f>SUM('Old Faithful'!B33,'Pacific Standard'!B33)</f>
        <v>181833.82922814306</v>
      </c>
      <c r="C33" s="6">
        <f>SUM('Old Faithful'!C33,'Pacific Standard'!C33)</f>
        <v>293874.6016294424</v>
      </c>
      <c r="D33" s="6">
        <f>SUM('Old Faithful'!D33,'Pacific Standard'!D33)</f>
        <v>22.16648068458204</v>
      </c>
      <c r="E33" s="6">
        <f>SUM('Old Faithful'!E33,'Pacific Standard'!E33)</f>
        <v>0</v>
      </c>
      <c r="F33" s="6">
        <f t="shared" si="0"/>
        <v>475730.5973382701</v>
      </c>
    </row>
    <row r="34" spans="1:6" ht="12.75">
      <c r="A34" s="36" t="s">
        <v>50</v>
      </c>
      <c r="B34" s="6">
        <f>SUM('Old Faithful'!B34,'Pacific Standard'!B34)</f>
        <v>159197.83282993527</v>
      </c>
      <c r="C34" s="6">
        <f>SUM('Old Faithful'!C34,'Pacific Standard'!C34)</f>
        <v>241319.93353657215</v>
      </c>
      <c r="D34" s="6">
        <f>SUM('Old Faithful'!D34,'Pacific Standard'!D34)</f>
        <v>0</v>
      </c>
      <c r="E34" s="6">
        <f>SUM('Old Faithful'!E34,'Pacific Standard'!E34)</f>
        <v>0</v>
      </c>
      <c r="F34" s="6">
        <f t="shared" si="0"/>
        <v>400517.7663665074</v>
      </c>
    </row>
    <row r="35" spans="1:6" ht="12.75">
      <c r="A35" s="36" t="s">
        <v>51</v>
      </c>
      <c r="B35" s="6">
        <f>SUM('Old Faithful'!B35,'Pacific Standard'!B35)</f>
        <v>0</v>
      </c>
      <c r="C35" s="6">
        <f>SUM('Old Faithful'!C35,'Pacific Standard'!C35)</f>
        <v>0</v>
      </c>
      <c r="D35" s="6">
        <f>SUM('Old Faithful'!D35,'Pacific Standard'!D35)</f>
        <v>0</v>
      </c>
      <c r="E35" s="6">
        <f>SUM('Old Faithful'!E35,'Pacific Standard'!E35)</f>
        <v>0</v>
      </c>
      <c r="F35" s="6">
        <f t="shared" si="0"/>
        <v>0</v>
      </c>
    </row>
    <row r="36" spans="1:6" ht="12.75">
      <c r="A36" s="36" t="s">
        <v>52</v>
      </c>
      <c r="B36" s="6">
        <f>SUM('Old Faithful'!B36,'Pacific Standard'!B36)</f>
        <v>0</v>
      </c>
      <c r="C36" s="6">
        <f>SUM('Old Faithful'!C36,'Pacific Standard'!C36)</f>
        <v>0</v>
      </c>
      <c r="D36" s="6">
        <f>SUM('Old Faithful'!D36,'Pacific Standard'!D36)</f>
        <v>0</v>
      </c>
      <c r="E36" s="6">
        <f>SUM('Old Faithful'!E36,'Pacific Standard'!E36)</f>
        <v>0</v>
      </c>
      <c r="F36" s="6">
        <f t="shared" si="0"/>
        <v>0</v>
      </c>
    </row>
    <row r="37" spans="1:6" ht="12.75">
      <c r="A37" s="36" t="s">
        <v>53</v>
      </c>
      <c r="B37" s="6">
        <f>SUM('Old Faithful'!B37,'Pacific Standard'!B37)</f>
        <v>200884.71701364842</v>
      </c>
      <c r="C37" s="6">
        <f>SUM('Old Faithful'!C37,'Pacific Standard'!C37)</f>
        <v>254825.34633779386</v>
      </c>
      <c r="D37" s="6">
        <f>SUM('Old Faithful'!D37,'Pacific Standard'!D37)</f>
        <v>3292.143960905037</v>
      </c>
      <c r="E37" s="6">
        <f>SUM('Old Faithful'!E37,'Pacific Standard'!E37)</f>
        <v>0</v>
      </c>
      <c r="F37" s="6">
        <f t="shared" si="0"/>
        <v>459002.2073123473</v>
      </c>
    </row>
    <row r="38" spans="1:9" ht="12.75">
      <c r="A38" s="36" t="s">
        <v>54</v>
      </c>
      <c r="B38" s="6">
        <f>SUM('Old Faithful'!B38,'Pacific Standard'!B38)</f>
        <v>0</v>
      </c>
      <c r="C38" s="6">
        <f>SUM('Old Faithful'!C38,'Pacific Standard'!C38)</f>
        <v>0</v>
      </c>
      <c r="D38" s="6">
        <f>SUM('Old Faithful'!D38,'Pacific Standard'!D38)</f>
        <v>0</v>
      </c>
      <c r="E38" s="6">
        <f>SUM('Old Faithful'!E38,'Pacific Standard'!E38)</f>
        <v>0</v>
      </c>
      <c r="F38" s="6">
        <f t="shared" si="0"/>
        <v>0</v>
      </c>
      <c r="I38" s="6" t="s">
        <v>0</v>
      </c>
    </row>
    <row r="39" spans="1:6" ht="12.75">
      <c r="A39" s="36" t="s">
        <v>55</v>
      </c>
      <c r="B39" s="6">
        <f>SUM('Old Faithful'!B39,'Pacific Standard'!B39)</f>
        <v>353953.42229268915</v>
      </c>
      <c r="C39" s="6">
        <f>SUM('Old Faithful'!C39,'Pacific Standard'!C39)</f>
        <v>248960.99243080837</v>
      </c>
      <c r="D39" s="6">
        <f>SUM('Old Faithful'!D39,'Pacific Standard'!D39)</f>
        <v>0</v>
      </c>
      <c r="E39" s="6">
        <f>SUM('Old Faithful'!E39,'Pacific Standard'!E39)</f>
        <v>0</v>
      </c>
      <c r="F39" s="6">
        <f t="shared" si="0"/>
        <v>602914.4147234976</v>
      </c>
    </row>
    <row r="40" spans="1:6" ht="12.75">
      <c r="A40" s="36" t="s">
        <v>56</v>
      </c>
      <c r="B40" s="6">
        <f>SUM('Old Faithful'!B40,'Pacific Standard'!B40)</f>
        <v>137456.50475615144</v>
      </c>
      <c r="C40" s="6">
        <f>SUM('Old Faithful'!C40,'Pacific Standard'!C40)</f>
        <v>87119.37662878926</v>
      </c>
      <c r="D40" s="6">
        <f>SUM('Old Faithful'!D40,'Pacific Standard'!D40)</f>
        <v>9.390314684680227</v>
      </c>
      <c r="E40" s="6">
        <f>SUM('Old Faithful'!E40,'Pacific Standard'!E40)</f>
        <v>0</v>
      </c>
      <c r="F40" s="6">
        <f t="shared" si="0"/>
        <v>224585.2716996254</v>
      </c>
    </row>
    <row r="41" spans="1:6" ht="12.75">
      <c r="A41" s="36" t="s">
        <v>57</v>
      </c>
      <c r="B41" s="6">
        <f>SUM('Old Faithful'!B41,'Pacific Standard'!B41)</f>
        <v>1071283.4541408212</v>
      </c>
      <c r="C41" s="6">
        <f>SUM('Old Faithful'!C41,'Pacific Standard'!C41)</f>
        <v>567926.9660750782</v>
      </c>
      <c r="D41" s="6">
        <f>SUM('Old Faithful'!D41,'Pacific Standard'!D41)</f>
        <v>0</v>
      </c>
      <c r="E41" s="6">
        <f>SUM('Old Faithful'!E41,'Pacific Standard'!E41)</f>
        <v>0</v>
      </c>
      <c r="F41" s="6">
        <f t="shared" si="0"/>
        <v>1639210.4202158996</v>
      </c>
    </row>
    <row r="42" spans="1:6" ht="12.75">
      <c r="A42" s="36" t="s">
        <v>58</v>
      </c>
      <c r="B42" s="6">
        <f>SUM('Old Faithful'!B42,'Pacific Standard'!B42)</f>
        <v>817340.0630738675</v>
      </c>
      <c r="C42" s="6">
        <f>SUM('Old Faithful'!C42,'Pacific Standard'!C42)</f>
        <v>829846.6229603491</v>
      </c>
      <c r="D42" s="6">
        <f>SUM('Old Faithful'!D42,'Pacific Standard'!D42)</f>
        <v>0</v>
      </c>
      <c r="E42" s="6">
        <f>SUM('Old Faithful'!E42,'Pacific Standard'!E42)</f>
        <v>0</v>
      </c>
      <c r="F42" s="6">
        <f t="shared" si="0"/>
        <v>1647186.6860342165</v>
      </c>
    </row>
    <row r="43" spans="1:6" ht="12.75">
      <c r="A43" s="36" t="s">
        <v>59</v>
      </c>
      <c r="B43" s="6">
        <f>SUM('Old Faithful'!B43,'Pacific Standard'!B43)</f>
        <v>917482.6806645733</v>
      </c>
      <c r="C43" s="6">
        <f>SUM('Old Faithful'!C43,'Pacific Standard'!C43)</f>
        <v>973503.1735543776</v>
      </c>
      <c r="D43" s="6">
        <f>SUM('Old Faithful'!D43,'Pacific Standard'!D43)</f>
        <v>0</v>
      </c>
      <c r="E43" s="6">
        <f>SUM('Old Faithful'!E43,'Pacific Standard'!E43)</f>
        <v>0</v>
      </c>
      <c r="F43" s="6">
        <f t="shared" si="0"/>
        <v>1890985.854218951</v>
      </c>
    </row>
    <row r="44" spans="1:6" ht="12.75">
      <c r="A44" s="36" t="s">
        <v>60</v>
      </c>
      <c r="B44" s="6">
        <f>SUM('Old Faithful'!B44,'Pacific Standard'!B44)</f>
        <v>0</v>
      </c>
      <c r="C44" s="6">
        <f>SUM('Old Faithful'!C44,'Pacific Standard'!C44)</f>
        <v>0</v>
      </c>
      <c r="D44" s="6">
        <f>SUM('Old Faithful'!D44,'Pacific Standard'!D44)</f>
        <v>0</v>
      </c>
      <c r="E44" s="6">
        <f>SUM('Old Faithful'!E44,'Pacific Standard'!E44)</f>
        <v>0</v>
      </c>
      <c r="F44" s="6">
        <f t="shared" si="0"/>
        <v>0</v>
      </c>
    </row>
    <row r="45" spans="1:6" ht="12.75">
      <c r="A45" s="36" t="s">
        <v>61</v>
      </c>
      <c r="B45" s="6">
        <f>SUM('Old Faithful'!B45,'Pacific Standard'!B45)</f>
        <v>0</v>
      </c>
      <c r="C45" s="6">
        <f>SUM('Old Faithful'!C45,'Pacific Standard'!C45)</f>
        <v>0</v>
      </c>
      <c r="D45" s="6">
        <f>SUM('Old Faithful'!D45,'Pacific Standard'!D45)</f>
        <v>0</v>
      </c>
      <c r="E45" s="6">
        <f>SUM('Old Faithful'!E45,'Pacific Standard'!E45)</f>
        <v>0</v>
      </c>
      <c r="F45" s="6">
        <f t="shared" si="0"/>
        <v>0</v>
      </c>
    </row>
    <row r="46" spans="1:6" ht="12.75">
      <c r="A46" s="36" t="s">
        <v>62</v>
      </c>
      <c r="B46" s="6">
        <f>SUM('Old Faithful'!B46,'Pacific Standard'!B46)</f>
        <v>7208.897189481538</v>
      </c>
      <c r="C46" s="6">
        <f>SUM('Old Faithful'!C46,'Pacific Standard'!C46)</f>
        <v>17693.300055110893</v>
      </c>
      <c r="D46" s="6">
        <f>SUM('Old Faithful'!D46,'Pacific Standard'!D46)</f>
        <v>0</v>
      </c>
      <c r="E46" s="6">
        <f>SUM('Old Faithful'!E46,'Pacific Standard'!E46)</f>
        <v>0</v>
      </c>
      <c r="F46" s="6">
        <f t="shared" si="0"/>
        <v>24902.19724459243</v>
      </c>
    </row>
    <row r="47" spans="1:6" ht="12.75">
      <c r="A47" s="36" t="s">
        <v>63</v>
      </c>
      <c r="B47" s="6">
        <f>SUM('Old Faithful'!B47,'Pacific Standard'!B47)</f>
        <v>77176.48945171712</v>
      </c>
      <c r="C47" s="6">
        <f>SUM('Old Faithful'!C47,'Pacific Standard'!C47)</f>
        <v>25515.246339870904</v>
      </c>
      <c r="D47" s="6">
        <f>SUM('Old Faithful'!D47,'Pacific Standard'!D47)</f>
        <v>0</v>
      </c>
      <c r="E47" s="6">
        <f>SUM('Old Faithful'!E47,'Pacific Standard'!E47)</f>
        <v>0</v>
      </c>
      <c r="F47" s="6">
        <f t="shared" si="0"/>
        <v>102691.73579158803</v>
      </c>
    </row>
    <row r="48" spans="1:6" ht="12.75">
      <c r="A48" s="36" t="s">
        <v>64</v>
      </c>
      <c r="B48" s="6">
        <f>SUM('Old Faithful'!B48,'Pacific Standard'!B48)</f>
        <v>206009.4076398465</v>
      </c>
      <c r="C48" s="6">
        <f>SUM('Old Faithful'!C48,'Pacific Standard'!C48)</f>
        <v>47733.70645249252</v>
      </c>
      <c r="D48" s="6">
        <f>SUM('Old Faithful'!D48,'Pacific Standard'!D48)</f>
        <v>1358.0167056319158</v>
      </c>
      <c r="E48" s="6">
        <f>SUM('Old Faithful'!E48,'Pacific Standard'!E48)</f>
        <v>0</v>
      </c>
      <c r="F48" s="6">
        <f t="shared" si="0"/>
        <v>255101.13079797092</v>
      </c>
    </row>
    <row r="49" spans="1:6" ht="12.75">
      <c r="A49" s="36" t="s">
        <v>65</v>
      </c>
      <c r="B49" s="6">
        <f>SUM('Old Faithful'!B49,'Pacific Standard'!B49)</f>
        <v>47016.132574718606</v>
      </c>
      <c r="C49" s="6">
        <f>SUM('Old Faithful'!C49,'Pacific Standard'!C49)</f>
        <v>77310.47439291056</v>
      </c>
      <c r="D49" s="6">
        <f>SUM('Old Faithful'!D49,'Pacific Standard'!D49)</f>
        <v>0</v>
      </c>
      <c r="E49" s="6">
        <f>SUM('Old Faithful'!E49,'Pacific Standard'!E49)</f>
        <v>0</v>
      </c>
      <c r="F49" s="6">
        <f t="shared" si="0"/>
        <v>124326.60696762917</v>
      </c>
    </row>
    <row r="50" spans="1:6" ht="12.75">
      <c r="A50" s="36" t="s">
        <v>66</v>
      </c>
      <c r="B50" s="6">
        <f>SUM('Old Faithful'!B50,'Pacific Standard'!B50)</f>
        <v>403886.94960181974</v>
      </c>
      <c r="C50" s="6">
        <f>SUM('Old Faithful'!C50,'Pacific Standard'!C50)</f>
        <v>240366.94763797987</v>
      </c>
      <c r="D50" s="6">
        <f>SUM('Old Faithful'!D50,'Pacific Standard'!D50)</f>
        <v>0</v>
      </c>
      <c r="E50" s="6">
        <f>SUM('Old Faithful'!E50,'Pacific Standard'!E50)</f>
        <v>0</v>
      </c>
      <c r="F50" s="6">
        <f t="shared" si="0"/>
        <v>644253.8972397996</v>
      </c>
    </row>
    <row r="51" spans="1:6" ht="12.75">
      <c r="A51" s="36" t="s">
        <v>67</v>
      </c>
      <c r="B51" s="6">
        <f>SUM('Old Faithful'!B51,'Pacific Standard'!B51)</f>
        <v>121052.5303453139</v>
      </c>
      <c r="C51" s="6">
        <f>SUM('Old Faithful'!C51,'Pacific Standard'!C51)</f>
        <v>124000.35188783029</v>
      </c>
      <c r="D51" s="6">
        <f>SUM('Old Faithful'!D51,'Pacific Standard'!D51)</f>
        <v>239.04718324648783</v>
      </c>
      <c r="E51" s="6">
        <f>SUM('Old Faithful'!E51,'Pacific Standard'!E51)</f>
        <v>0</v>
      </c>
      <c r="F51" s="6">
        <f t="shared" si="0"/>
        <v>245291.9294163907</v>
      </c>
    </row>
    <row r="52" spans="1:6" ht="12.75">
      <c r="A52" s="36" t="s">
        <v>68</v>
      </c>
      <c r="B52" s="6">
        <f>SUM('Old Faithful'!B52,'Pacific Standard'!B52)</f>
        <v>22346.941188687622</v>
      </c>
      <c r="C52" s="6">
        <f>SUM('Old Faithful'!C52,'Pacific Standard'!C52)</f>
        <v>12675.717639062532</v>
      </c>
      <c r="D52" s="6">
        <f>SUM('Old Faithful'!D52,'Pacific Standard'!D52)</f>
        <v>0</v>
      </c>
      <c r="E52" s="6">
        <f>SUM('Old Faithful'!E52,'Pacific Standard'!E52)</f>
        <v>0</v>
      </c>
      <c r="F52" s="6">
        <f t="shared" si="0"/>
        <v>35022.65882775016</v>
      </c>
    </row>
    <row r="53" spans="1:6" ht="12.75">
      <c r="A53" s="36" t="s">
        <v>69</v>
      </c>
      <c r="B53" s="6">
        <f>SUM('Old Faithful'!B53,'Pacific Standard'!B53)</f>
        <v>125037.66707150817</v>
      </c>
      <c r="C53" s="6">
        <f>SUM('Old Faithful'!C53,'Pacific Standard'!C53)</f>
        <v>72400.0673965122</v>
      </c>
      <c r="D53" s="6">
        <f>SUM('Old Faithful'!D53,'Pacific Standard'!D53)</f>
        <v>0</v>
      </c>
      <c r="E53" s="6">
        <f>SUM('Old Faithful'!E53,'Pacific Standard'!E53)</f>
        <v>0</v>
      </c>
      <c r="F53" s="6">
        <f t="shared" si="0"/>
        <v>197437.73446802038</v>
      </c>
    </row>
    <row r="54" spans="1:6" ht="12.75">
      <c r="A54" s="36" t="s">
        <v>70</v>
      </c>
      <c r="B54" s="6">
        <f>SUM('Old Faithful'!B54,'Pacific Standard'!B54)</f>
        <v>1913882.9719502095</v>
      </c>
      <c r="C54" s="6">
        <f>SUM('Old Faithful'!C54,'Pacific Standard'!C54)</f>
        <v>4335018.672027198</v>
      </c>
      <c r="D54" s="6">
        <f>SUM('Old Faithful'!D54,'Pacific Standard'!D54)</f>
        <v>1224.8334470370564</v>
      </c>
      <c r="E54" s="6">
        <f>SUM('Old Faithful'!E54,'Pacific Standard'!E54)</f>
        <v>0</v>
      </c>
      <c r="F54" s="6">
        <f t="shared" si="0"/>
        <v>6250126.477424445</v>
      </c>
    </row>
    <row r="55" spans="1:6" ht="12.75">
      <c r="A55" s="36" t="s">
        <v>71</v>
      </c>
      <c r="B55" s="6">
        <f>SUM('Old Faithful'!B55,'Pacific Standard'!B55)</f>
        <v>5068.758779878833</v>
      </c>
      <c r="C55" s="6">
        <f>SUM('Old Faithful'!C55,'Pacific Standard'!C55)</f>
        <v>1232.7551923890098</v>
      </c>
      <c r="D55" s="6">
        <f>SUM('Old Faithful'!D55,'Pacific Standard'!D55)</f>
        <v>0</v>
      </c>
      <c r="E55" s="6">
        <f>SUM('Old Faithful'!E55,'Pacific Standard'!E55)</f>
        <v>0</v>
      </c>
      <c r="F55" s="6">
        <f t="shared" si="0"/>
        <v>6301.513972267842</v>
      </c>
    </row>
    <row r="56" spans="1:6" ht="12.75">
      <c r="A56" s="36" t="s">
        <v>72</v>
      </c>
      <c r="B56" s="6">
        <f>SUM('Old Faithful'!B56,'Pacific Standard'!B56)</f>
        <v>0</v>
      </c>
      <c r="C56" s="6">
        <f>SUM('Old Faithful'!C56,'Pacific Standard'!C56)</f>
        <v>0</v>
      </c>
      <c r="D56" s="6">
        <f>SUM('Old Faithful'!D56,'Pacific Standard'!D56)</f>
        <v>0</v>
      </c>
      <c r="E56" s="6">
        <f>SUM('Old Faithful'!E56,'Pacific Standard'!E56)</f>
        <v>0</v>
      </c>
      <c r="F56" s="6">
        <f t="shared" si="0"/>
        <v>0</v>
      </c>
    </row>
    <row r="57" spans="1:6" ht="12.75">
      <c r="A57" s="36" t="s">
        <v>73</v>
      </c>
      <c r="B57" s="6">
        <f>SUM('Old Faithful'!B57,'Pacific Standard'!B57)</f>
        <v>512395.39177479246</v>
      </c>
      <c r="C57" s="6">
        <f>SUM('Old Faithful'!C57,'Pacific Standard'!C57)</f>
        <v>685038.2534930978</v>
      </c>
      <c r="D57" s="6">
        <f>SUM('Old Faithful'!D57,'Pacific Standard'!D57)</f>
        <v>52511.17341193004</v>
      </c>
      <c r="E57" s="6">
        <f>SUM('Old Faithful'!E57,'Pacific Standard'!E57)</f>
        <v>0</v>
      </c>
      <c r="F57" s="6">
        <f t="shared" si="0"/>
        <v>1249944.8186798203</v>
      </c>
    </row>
    <row r="58" spans="1:6" ht="12.75">
      <c r="A58" s="36" t="s">
        <v>74</v>
      </c>
      <c r="B58" s="6">
        <f>SUM('Old Faithful'!B58,'Pacific Standard'!B58)</f>
        <v>0</v>
      </c>
      <c r="C58" s="6">
        <f>SUM('Old Faithful'!C58,'Pacific Standard'!C58)</f>
        <v>0</v>
      </c>
      <c r="D58" s="6">
        <f>SUM('Old Faithful'!D58,'Pacific Standard'!D58)</f>
        <v>0</v>
      </c>
      <c r="E58" s="6">
        <f>SUM('Old Faithful'!E58,'Pacific Standard'!E58)</f>
        <v>0</v>
      </c>
      <c r="F58" s="6">
        <f t="shared" si="0"/>
        <v>0</v>
      </c>
    </row>
    <row r="59" spans="1:6" ht="12.75">
      <c r="A59" s="36"/>
      <c r="B59" s="6"/>
      <c r="C59" s="6"/>
      <c r="D59" s="6"/>
      <c r="E59" s="6"/>
      <c r="F59" s="6"/>
    </row>
    <row r="60" spans="1:6" ht="12.75">
      <c r="A60" s="36" t="s">
        <v>6</v>
      </c>
      <c r="B60" s="6">
        <f>SUM(B6:B58)</f>
        <v>12933329.06261152</v>
      </c>
      <c r="C60" s="6">
        <f>SUM(C6:C58)</f>
        <v>16893476.432507765</v>
      </c>
      <c r="D60" s="6">
        <f>SUM(D6:D58)</f>
        <v>64158.49398071407</v>
      </c>
      <c r="E60" s="6">
        <f>SUM(E6:E58)</f>
        <v>0</v>
      </c>
      <c r="F60" s="6">
        <f>SUM(F6:F58)</f>
        <v>29890963.989100005</v>
      </c>
    </row>
    <row r="62" spans="1:6" ht="12.75">
      <c r="A62" s="126" t="s">
        <v>245</v>
      </c>
      <c r="B62" s="126"/>
      <c r="C62" s="126"/>
      <c r="D62" s="126"/>
      <c r="E62" s="126"/>
      <c r="F62" s="126"/>
    </row>
    <row r="63" spans="1:2" ht="12.75">
      <c r="A63" s="7" t="s">
        <v>138</v>
      </c>
      <c r="B63" s="23" t="s">
        <v>0</v>
      </c>
    </row>
    <row r="65" spans="1:6" ht="12.75">
      <c r="A65" s="7" t="s">
        <v>6</v>
      </c>
      <c r="B65" s="7">
        <f>SUM(B60:B63)</f>
        <v>12933329.06261152</v>
      </c>
      <c r="C65" s="7">
        <f>SUM(C60:C63)</f>
        <v>16893476.432507765</v>
      </c>
      <c r="D65" s="7">
        <f>SUM(D60:D63)</f>
        <v>64158.49398071407</v>
      </c>
      <c r="E65" s="7">
        <f>SUM(E60:E63)</f>
        <v>0</v>
      </c>
      <c r="F65" s="7">
        <f>SUM(F60:F63)</f>
        <v>29890963.989100005</v>
      </c>
    </row>
    <row r="67" ht="12.75">
      <c r="A67" s="7" t="s">
        <v>0</v>
      </c>
    </row>
    <row r="68" ht="12.75">
      <c r="A68" s="21" t="s">
        <v>0</v>
      </c>
    </row>
    <row r="70" spans="2:6" ht="12.75">
      <c r="B70" s="7">
        <f>+summary!G88</f>
        <v>12933329.06261152</v>
      </c>
      <c r="C70" s="7">
        <f>+summary!H88</f>
        <v>16893476.432507765</v>
      </c>
      <c r="D70" s="7">
        <f>+summary!I88</f>
        <v>64158.49398071407</v>
      </c>
      <c r="E70" s="7">
        <f>+summary!J88</f>
        <v>0</v>
      </c>
      <c r="F70" s="7">
        <f>+summary!K88</f>
        <v>29890963.989099998</v>
      </c>
    </row>
    <row r="71" spans="2:6" ht="12.75">
      <c r="B71" s="7">
        <f>+B65-B70</f>
        <v>0</v>
      </c>
      <c r="C71" s="7">
        <f>+C65-C70</f>
        <v>0</v>
      </c>
      <c r="D71" s="7">
        <f>+D65-D70</f>
        <v>0</v>
      </c>
      <c r="E71" s="7">
        <f>+E65-E70</f>
        <v>0</v>
      </c>
      <c r="F71" s="7">
        <f>+F65-F70</f>
        <v>0</v>
      </c>
    </row>
  </sheetData>
  <mergeCells count="2">
    <mergeCell ref="A1:F1"/>
    <mergeCell ref="A62:F62"/>
  </mergeCells>
  <printOptions horizontalCentered="1" verticalCentered="1"/>
  <pageMargins left="0" right="0" top="0.75" bottom="0.75" header="0.25" footer="0.25"/>
  <pageSetup fitToHeight="1" fitToWidth="1" horizontalDpi="600" verticalDpi="600" orientation="portrait" scale="96" r:id="rId1"/>
  <headerFooter alignWithMargins="0">
    <oddHeader>&amp;L&amp;"Geneva,Bold"&amp;D&amp;C&amp;"Geneva,Bold Italic"Estates Closed Insolvencies
Summary By State&amp;R&amp;"Geneva,Bold"UNAUDITED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F70"/>
  <sheetViews>
    <sheetView zoomScale="75" zoomScaleNormal="75" workbookViewId="0" topLeftCell="A1">
      <selection activeCell="K77" sqref="K77"/>
    </sheetView>
  </sheetViews>
  <sheetFormatPr defaultColWidth="9.00390625" defaultRowHeight="12.75"/>
  <cols>
    <col min="1" max="1" width="26.375" style="7" bestFit="1" customWidth="1"/>
    <col min="2" max="2" width="19.00390625" style="7" bestFit="1" customWidth="1"/>
    <col min="3" max="3" width="15.00390625" style="7" bestFit="1" customWidth="1"/>
    <col min="4" max="4" width="13.375" style="7" bestFit="1" customWidth="1"/>
    <col min="5" max="5" width="14.50390625" style="7" bestFit="1" customWidth="1"/>
    <col min="6" max="6" width="15.00390625" style="7" bestFit="1" customWidth="1"/>
    <col min="7" max="7" width="1.625" style="7" bestFit="1" customWidth="1"/>
    <col min="8" max="8" width="11.50390625" style="7" customWidth="1"/>
    <col min="9" max="9" width="2.625" style="7" customWidth="1"/>
    <col min="10" max="10" width="11.50390625" style="7" customWidth="1"/>
    <col min="11" max="11" width="11.50390625" style="6" customWidth="1"/>
    <col min="12" max="16384" width="11.50390625" style="7" customWidth="1"/>
  </cols>
  <sheetData>
    <row r="1" spans="1:2" ht="12.75">
      <c r="A1" s="7" t="s">
        <v>0</v>
      </c>
      <c r="B1" s="21" t="s">
        <v>176</v>
      </c>
    </row>
    <row r="2" ht="12.75">
      <c r="A2" s="4" t="s">
        <v>0</v>
      </c>
    </row>
    <row r="3" spans="2:5" ht="12.75">
      <c r="B3" s="19"/>
      <c r="C3" s="19" t="s">
        <v>1</v>
      </c>
      <c r="E3" s="19" t="s">
        <v>2</v>
      </c>
    </row>
    <row r="4" spans="1:6" ht="12.75">
      <c r="A4" s="7" t="s">
        <v>0</v>
      </c>
      <c r="B4" s="19" t="s">
        <v>3</v>
      </c>
      <c r="C4" s="19" t="s">
        <v>4</v>
      </c>
      <c r="D4" s="19" t="s">
        <v>5</v>
      </c>
      <c r="E4" s="19" t="s">
        <v>4</v>
      </c>
      <c r="F4" s="19" t="s">
        <v>6</v>
      </c>
    </row>
    <row r="5" ht="12.75">
      <c r="A5" s="36"/>
    </row>
    <row r="6" spans="1:6" ht="12.75">
      <c r="A6" s="36" t="s">
        <v>7</v>
      </c>
      <c r="B6" s="6">
        <f>+'open summary'!B6+'closed in 01 summary'!B6+'Closed prior to 01 sum'!B6+'ongoing funding'!B6+'Estates Closed sum'!B6</f>
        <v>18573009.258874178</v>
      </c>
      <c r="C6" s="6">
        <f>+'open summary'!C6+'closed in 01 summary'!C6+'Closed prior to 01 sum'!C6+'ongoing funding'!C6+'Estates Closed sum'!C6</f>
        <v>31854920.063484162</v>
      </c>
      <c r="D6" s="6">
        <f>+'open summary'!D6+'closed in 01 summary'!D6+'Closed prior to 01 sum'!D6+'ongoing funding'!D6+'Estates Closed sum'!D6</f>
        <v>3133972.974515926</v>
      </c>
      <c r="E6" s="6">
        <f>+'open summary'!E6+'closed in 01 summary'!E6+'Closed prior to 01 sum'!E6+'ongoing funding'!E6+'Estates Closed sum'!E6</f>
        <v>0</v>
      </c>
      <c r="F6" s="6">
        <f aca="true" t="shared" si="0" ref="F6:F37">SUM(B6:E6)</f>
        <v>53561902.29687427</v>
      </c>
    </row>
    <row r="7" spans="1:6" ht="12.75">
      <c r="A7" s="36" t="s">
        <v>9</v>
      </c>
      <c r="B7" s="6">
        <f>+'open summary'!B7+'closed in 01 summary'!B7+'Closed prior to 01 sum'!B7+'ongoing funding'!B7+'Estates Closed sum'!B7</f>
        <v>465948.5904992082</v>
      </c>
      <c r="C7" s="6">
        <f>+'open summary'!C7+'closed in 01 summary'!C7+'Closed prior to 01 sum'!C7+'ongoing funding'!C7+'Estates Closed sum'!C7</f>
        <v>3438332.5103060235</v>
      </c>
      <c r="D7" s="6">
        <f>+'open summary'!D7+'closed in 01 summary'!D7+'Closed prior to 01 sum'!D7+'ongoing funding'!D7+'Estates Closed sum'!D7</f>
        <v>114952.29074586868</v>
      </c>
      <c r="E7" s="6">
        <f>+'open summary'!E7+'closed in 01 summary'!E7+'Closed prior to 01 sum'!E7+'ongoing funding'!E7+'Estates Closed sum'!E7</f>
        <v>-529.1096404516629</v>
      </c>
      <c r="F7" s="6">
        <f t="shared" si="0"/>
        <v>4018704.281910649</v>
      </c>
    </row>
    <row r="8" spans="1:6" ht="12.75">
      <c r="A8" s="36" t="s">
        <v>10</v>
      </c>
      <c r="B8" s="6">
        <f>+'open summary'!B8+'closed in 01 summary'!B8+'Closed prior to 01 sum'!B8+'ongoing funding'!B8+'Estates Closed sum'!B8</f>
        <v>13093697.1309654</v>
      </c>
      <c r="C8" s="6">
        <f>+'open summary'!C8+'closed in 01 summary'!C8+'Closed prior to 01 sum'!C8+'ongoing funding'!C8+'Estates Closed sum'!C8</f>
        <v>29130775.112688065</v>
      </c>
      <c r="D8" s="6">
        <f>+'open summary'!D8+'closed in 01 summary'!D8+'Closed prior to 01 sum'!D8+'ongoing funding'!D8+'Estates Closed sum'!D8</f>
        <v>5115940.978183721</v>
      </c>
      <c r="E8" s="6">
        <f>+'open summary'!E8+'closed in 01 summary'!E8+'Closed prior to 01 sum'!E8+'ongoing funding'!E8+'Estates Closed sum'!E8</f>
        <v>0</v>
      </c>
      <c r="F8" s="6">
        <f t="shared" si="0"/>
        <v>47340413.221837185</v>
      </c>
    </row>
    <row r="9" spans="1:6" ht="12.75">
      <c r="A9" s="36" t="s">
        <v>11</v>
      </c>
      <c r="B9" s="6">
        <f>+'open summary'!B9+'closed in 01 summary'!B9+'Closed prior to 01 sum'!B9+'ongoing funding'!B9+'Estates Closed sum'!B9</f>
        <v>4526798.117559778</v>
      </c>
      <c r="C9" s="6">
        <f>+'open summary'!C9+'closed in 01 summary'!C9+'Closed prior to 01 sum'!C9+'ongoing funding'!C9+'Estates Closed sum'!C9</f>
        <v>3250416.3516174885</v>
      </c>
      <c r="D9" s="6">
        <f>+'open summary'!D9+'closed in 01 summary'!D9+'Closed prior to 01 sum'!D9+'ongoing funding'!D9+'Estates Closed sum'!D9</f>
        <v>3510788.1921992833</v>
      </c>
      <c r="E9" s="6">
        <f>+'open summary'!E9+'closed in 01 summary'!E9+'Closed prior to 01 sum'!E9+'ongoing funding'!E9+'Estates Closed sum'!E9</f>
        <v>47898.49400170067</v>
      </c>
      <c r="F9" s="6">
        <f t="shared" si="0"/>
        <v>11335901.155378252</v>
      </c>
    </row>
    <row r="10" spans="1:6" ht="12.75">
      <c r="A10" s="36" t="s">
        <v>12</v>
      </c>
      <c r="B10" s="6">
        <f>+'open summary'!B10+'closed in 01 summary'!B10+'Closed prior to 01 sum'!B10+'ongoing funding'!B10+'Estates Closed sum'!B10</f>
        <v>287548771.50094646</v>
      </c>
      <c r="C10" s="6">
        <f>+'open summary'!C10+'closed in 01 summary'!C10+'Closed prior to 01 sum'!C10+'ongoing funding'!C10+'Estates Closed sum'!C10</f>
        <v>431437439.4432056</v>
      </c>
      <c r="D10" s="6">
        <f>+'open summary'!D10+'closed in 01 summary'!D10+'Closed prior to 01 sum'!D10+'ongoing funding'!D10+'Estates Closed sum'!D10</f>
        <v>14880344.838378962</v>
      </c>
      <c r="E10" s="6">
        <f>+'open summary'!E10+'closed in 01 summary'!E10+'Closed prior to 01 sum'!E10+'ongoing funding'!E10+'Estates Closed sum'!E10</f>
        <v>0</v>
      </c>
      <c r="F10" s="6">
        <f t="shared" si="0"/>
        <v>733866555.782531</v>
      </c>
    </row>
    <row r="11" spans="1:6" ht="12.75">
      <c r="A11" s="36" t="s">
        <v>14</v>
      </c>
      <c r="B11" s="6">
        <f>+'open summary'!B11+'closed in 01 summary'!B11+'Closed prior to 01 sum'!B11+'ongoing funding'!B11+'Estates Closed sum'!B11</f>
        <v>2168714.901578089</v>
      </c>
      <c r="C11" s="6">
        <f>+'open summary'!C11+'closed in 01 summary'!C11+'Closed prior to 01 sum'!C11+'ongoing funding'!C11+'Estates Closed sum'!C11</f>
        <v>10827579.47625508</v>
      </c>
      <c r="D11" s="6">
        <f>+'open summary'!D11+'closed in 01 summary'!D11+'Closed prior to 01 sum'!D11+'ongoing funding'!D11+'Estates Closed sum'!D11</f>
        <v>5858144.001279819</v>
      </c>
      <c r="E11" s="6">
        <f>+'open summary'!E11+'closed in 01 summary'!E11+'Closed prior to 01 sum'!E11+'ongoing funding'!E11+'Estates Closed sum'!E11</f>
        <v>0</v>
      </c>
      <c r="F11" s="6">
        <f t="shared" si="0"/>
        <v>18854438.37911299</v>
      </c>
    </row>
    <row r="12" spans="1:6" ht="12.75">
      <c r="A12" s="36" t="s">
        <v>15</v>
      </c>
      <c r="B12" s="6">
        <f>+'open summary'!B12+'closed in 01 summary'!B12+'Closed prior to 01 sum'!B12+'ongoing funding'!B12+'Estates Closed sum'!B12</f>
        <v>130711.22761408397</v>
      </c>
      <c r="C12" s="6">
        <f>+'open summary'!C12+'closed in 01 summary'!C12+'Closed prior to 01 sum'!C12+'ongoing funding'!C12+'Estates Closed sum'!C12</f>
        <v>141941.8682938624</v>
      </c>
      <c r="D12" s="6">
        <f>+'open summary'!D12+'closed in 01 summary'!D12+'Closed prior to 01 sum'!D12+'ongoing funding'!D12+'Estates Closed sum'!D12</f>
        <v>18491.257041728484</v>
      </c>
      <c r="E12" s="6">
        <f>+'open summary'!E12+'closed in 01 summary'!E12+'Closed prior to 01 sum'!E12+'ongoing funding'!E12+'Estates Closed sum'!E12</f>
        <v>-1273.749627378229</v>
      </c>
      <c r="F12" s="6">
        <f t="shared" si="0"/>
        <v>289870.6033222966</v>
      </c>
    </row>
    <row r="13" spans="1:6" ht="12.75">
      <c r="A13" s="36" t="s">
        <v>17</v>
      </c>
      <c r="B13" s="6">
        <f>+'open summary'!B13+'closed in 01 summary'!B13+'Closed prior to 01 sum'!B13+'ongoing funding'!B13+'Estates Closed sum'!B13</f>
        <v>4881393.360752971</v>
      </c>
      <c r="C13" s="6">
        <f>+'open summary'!C13+'closed in 01 summary'!C13+'Closed prior to 01 sum'!C13+'ongoing funding'!C13+'Estates Closed sum'!C13</f>
        <v>18868834.379430365</v>
      </c>
      <c r="D13" s="6">
        <f>+'open summary'!D13+'closed in 01 summary'!D13+'Closed prior to 01 sum'!D13+'ongoing funding'!D13+'Estates Closed sum'!D13</f>
        <v>1778465.673534968</v>
      </c>
      <c r="E13" s="6">
        <f>+'open summary'!E13+'closed in 01 summary'!E13+'Closed prior to 01 sum'!E13+'ongoing funding'!E13+'Estates Closed sum'!E13</f>
        <v>392809.72176789324</v>
      </c>
      <c r="F13" s="6">
        <f t="shared" si="0"/>
        <v>25921503.135486197</v>
      </c>
    </row>
    <row r="14" spans="1:6" ht="12.75">
      <c r="A14" s="36" t="s">
        <v>19</v>
      </c>
      <c r="B14" s="6">
        <f>+'open summary'!B14+'closed in 01 summary'!B14+'Closed prior to 01 sum'!B14+'ongoing funding'!B14+'Estates Closed sum'!B14</f>
        <v>216978.31164928872</v>
      </c>
      <c r="C14" s="6">
        <f>+'open summary'!C14+'closed in 01 summary'!C14+'Closed prior to 01 sum'!C14+'ongoing funding'!C14+'Estates Closed sum'!C14</f>
        <v>641048.4396002821</v>
      </c>
      <c r="D14" s="6">
        <f>+'open summary'!D14+'closed in 01 summary'!D14+'Closed prior to 01 sum'!D14+'ongoing funding'!D14+'Estates Closed sum'!D14</f>
        <v>5119.747193542078</v>
      </c>
      <c r="E14" s="6">
        <f>+'open summary'!E14+'closed in 01 summary'!E14+'Closed prior to 01 sum'!E14+'ongoing funding'!E14+'Estates Closed sum'!E14</f>
        <v>0</v>
      </c>
      <c r="F14" s="6">
        <f t="shared" si="0"/>
        <v>863146.4984431129</v>
      </c>
    </row>
    <row r="15" spans="1:6" ht="12.75">
      <c r="A15" s="36" t="s">
        <v>21</v>
      </c>
      <c r="B15" s="6">
        <f>+'open summary'!B15+'closed in 01 summary'!B15+'Closed prior to 01 sum'!B15+'ongoing funding'!B15+'Estates Closed sum'!B15</f>
        <v>117951379.7998363</v>
      </c>
      <c r="C15" s="6">
        <f>+'open summary'!C15+'closed in 01 summary'!C15+'Closed prior to 01 sum'!C15+'ongoing funding'!C15+'Estates Closed sum'!C15</f>
        <v>220696851.85034126</v>
      </c>
      <c r="D15" s="6">
        <f>+'open summary'!D15+'closed in 01 summary'!D15+'Closed prior to 01 sum'!D15+'ongoing funding'!D15+'Estates Closed sum'!D15</f>
        <v>14751365.634473091</v>
      </c>
      <c r="E15" s="6">
        <f>+'open summary'!E15+'closed in 01 summary'!E15+'Closed prior to 01 sum'!E15+'ongoing funding'!E15+'Estates Closed sum'!E15</f>
        <v>14940.058439460503</v>
      </c>
      <c r="F15" s="6">
        <f t="shared" si="0"/>
        <v>353414537.34309006</v>
      </c>
    </row>
    <row r="16" spans="1:6" ht="12.75">
      <c r="A16" s="36" t="s">
        <v>23</v>
      </c>
      <c r="B16" s="6">
        <f>+'open summary'!B16+'closed in 01 summary'!B16+'Closed prior to 01 sum'!B16+'ongoing funding'!B16+'Estates Closed sum'!B16</f>
        <v>29859009.612557266</v>
      </c>
      <c r="C16" s="6">
        <f>+'open summary'!C16+'closed in 01 summary'!C16+'Closed prior to 01 sum'!C16+'ongoing funding'!C16+'Estates Closed sum'!C16</f>
        <v>33696696.22698218</v>
      </c>
      <c r="D16" s="6">
        <f>+'open summary'!D16+'closed in 01 summary'!D16+'Closed prior to 01 sum'!D16+'ongoing funding'!D16+'Estates Closed sum'!D16</f>
        <v>4369066.4338887725</v>
      </c>
      <c r="E16" s="6">
        <f>+'open summary'!E16+'closed in 01 summary'!E16+'Closed prior to 01 sum'!E16+'ongoing funding'!E16+'Estates Closed sum'!E16</f>
        <v>2456111.302266954</v>
      </c>
      <c r="F16" s="6">
        <f t="shared" si="0"/>
        <v>70380883.57569517</v>
      </c>
    </row>
    <row r="17" spans="1:6" ht="12.75">
      <c r="A17" s="36" t="s">
        <v>24</v>
      </c>
      <c r="B17" s="6">
        <f>+'open summary'!B17+'closed in 01 summary'!B17+'Closed prior to 01 sum'!B17+'ongoing funding'!B17+'Estates Closed sum'!B17</f>
        <v>26128665.482935037</v>
      </c>
      <c r="C17" s="6">
        <f>+'open summary'!C17+'closed in 01 summary'!C17+'Closed prior to 01 sum'!C17+'ongoing funding'!C17+'Estates Closed sum'!C17</f>
        <v>36156701.17600207</v>
      </c>
      <c r="D17" s="6">
        <f>+'open summary'!D17+'closed in 01 summary'!D17+'Closed prior to 01 sum'!D17+'ongoing funding'!D17+'Estates Closed sum'!D17</f>
        <v>-41171.78022506806</v>
      </c>
      <c r="E17" s="6">
        <f>+'open summary'!E17+'closed in 01 summary'!E17+'Closed prior to 01 sum'!E17+'ongoing funding'!E17+'Estates Closed sum'!E17</f>
        <v>0</v>
      </c>
      <c r="F17" s="6">
        <f t="shared" si="0"/>
        <v>62244194.87871204</v>
      </c>
    </row>
    <row r="18" spans="1:6" ht="12.75">
      <c r="A18" s="36" t="s">
        <v>26</v>
      </c>
      <c r="B18" s="6">
        <f>+'open summary'!B18+'closed in 01 summary'!B18+'Closed prior to 01 sum'!B18+'ongoing funding'!B18+'Estates Closed sum'!B18</f>
        <v>8602234.073828995</v>
      </c>
      <c r="C18" s="6">
        <f>+'open summary'!C18+'closed in 01 summary'!C18+'Closed prior to 01 sum'!C18+'ongoing funding'!C18+'Estates Closed sum'!C18</f>
        <v>9957180.793502845</v>
      </c>
      <c r="D18" s="6">
        <f>+'open summary'!D18+'closed in 01 summary'!D18+'Closed prior to 01 sum'!D18+'ongoing funding'!D18+'Estates Closed sum'!D18</f>
        <v>1010137.623255465</v>
      </c>
      <c r="E18" s="6">
        <f>+'open summary'!E18+'closed in 01 summary'!E18+'Closed prior to 01 sum'!E18+'ongoing funding'!E18+'Estates Closed sum'!E18</f>
        <v>0</v>
      </c>
      <c r="F18" s="6">
        <f t="shared" si="0"/>
        <v>19569552.490587305</v>
      </c>
    </row>
    <row r="19" spans="1:6" ht="12.75">
      <c r="A19" s="36" t="s">
        <v>28</v>
      </c>
      <c r="B19" s="6">
        <f>+'open summary'!B19+'closed in 01 summary'!B19+'Closed prior to 01 sum'!B19+'ongoing funding'!B19+'Estates Closed sum'!B19</f>
        <v>109144495.77929884</v>
      </c>
      <c r="C19" s="6">
        <f>+'open summary'!C19+'closed in 01 summary'!C19+'Closed prior to 01 sum'!C19+'ongoing funding'!C19+'Estates Closed sum'!C19</f>
        <v>163004991.8556392</v>
      </c>
      <c r="D19" s="6">
        <f>+'open summary'!D19+'closed in 01 summary'!D19+'Closed prior to 01 sum'!D19+'ongoing funding'!D19+'Estates Closed sum'!D19</f>
        <v>15794726.519098088</v>
      </c>
      <c r="E19" s="6">
        <f>+'open summary'!E19+'closed in 01 summary'!E19+'Closed prior to 01 sum'!E19+'ongoing funding'!E19+'Estates Closed sum'!E19</f>
        <v>9517183.414772611</v>
      </c>
      <c r="F19" s="6">
        <f t="shared" si="0"/>
        <v>297461397.56880873</v>
      </c>
    </row>
    <row r="20" spans="1:6" ht="12.75">
      <c r="A20" s="36" t="s">
        <v>30</v>
      </c>
      <c r="B20" s="6">
        <f>+'open summary'!B20+'closed in 01 summary'!B20+'Closed prior to 01 sum'!B20+'ongoing funding'!B20+'Estates Closed sum'!B20</f>
        <v>27395709.17352641</v>
      </c>
      <c r="C20" s="6">
        <f>+'open summary'!C20+'closed in 01 summary'!C20+'Closed prior to 01 sum'!C20+'ongoing funding'!C20+'Estates Closed sum'!C20</f>
        <v>60980755.06382637</v>
      </c>
      <c r="D20" s="6">
        <f>+'open summary'!D20+'closed in 01 summary'!D20+'Closed prior to 01 sum'!D20+'ongoing funding'!D20+'Estates Closed sum'!D20</f>
        <v>4606335.726807166</v>
      </c>
      <c r="E20" s="6">
        <f>+'open summary'!E20+'closed in 01 summary'!E20+'Closed prior to 01 sum'!E20+'ongoing funding'!E20+'Estates Closed sum'!E20</f>
        <v>10242756.947953235</v>
      </c>
      <c r="F20" s="6">
        <f t="shared" si="0"/>
        <v>103225556.91211317</v>
      </c>
    </row>
    <row r="21" spans="1:6" ht="12.75">
      <c r="A21" s="36" t="s">
        <v>32</v>
      </c>
      <c r="B21" s="6">
        <f>+'open summary'!B21+'closed in 01 summary'!B21+'Closed prior to 01 sum'!B21+'ongoing funding'!B21+'Estates Closed sum'!B21</f>
        <v>19566042.526566565</v>
      </c>
      <c r="C21" s="6">
        <f>+'open summary'!C21+'closed in 01 summary'!C21+'Closed prior to 01 sum'!C21+'ongoing funding'!C21+'Estates Closed sum'!C21</f>
        <v>34859818.771422215</v>
      </c>
      <c r="D21" s="6">
        <f>+'open summary'!D21+'closed in 01 summary'!D21+'Closed prior to 01 sum'!D21+'ongoing funding'!D21+'Estates Closed sum'!D21</f>
        <v>1692232.879412079</v>
      </c>
      <c r="E21" s="6">
        <f>+'open summary'!E21+'closed in 01 summary'!E21+'Closed prior to 01 sum'!E21+'ongoing funding'!E21+'Estates Closed sum'!E21</f>
        <v>40723.98241202522</v>
      </c>
      <c r="F21" s="6">
        <f t="shared" si="0"/>
        <v>56158818.15981288</v>
      </c>
    </row>
    <row r="22" spans="1:6" ht="12.75">
      <c r="A22" s="36" t="s">
        <v>34</v>
      </c>
      <c r="B22" s="6">
        <f>+'open summary'!B22+'closed in 01 summary'!B22+'Closed prior to 01 sum'!B22+'ongoing funding'!B22+'Estates Closed sum'!B22</f>
        <v>25022759.277650267</v>
      </c>
      <c r="C22" s="6">
        <f>+'open summary'!C22+'closed in 01 summary'!C22+'Closed prior to 01 sum'!C22+'ongoing funding'!C22+'Estates Closed sum'!C22</f>
        <v>18648718.161580328</v>
      </c>
      <c r="D22" s="6">
        <f>+'open summary'!D22+'closed in 01 summary'!D22+'Closed prior to 01 sum'!D22+'ongoing funding'!D22+'Estates Closed sum'!D22</f>
        <v>1206211.0767128223</v>
      </c>
      <c r="E22" s="6">
        <f>+'open summary'!E22+'closed in 01 summary'!E22+'Closed prior to 01 sum'!E22+'ongoing funding'!E22+'Estates Closed sum'!E22</f>
        <v>0</v>
      </c>
      <c r="F22" s="6">
        <f t="shared" si="0"/>
        <v>44877688.515943415</v>
      </c>
    </row>
    <row r="23" spans="1:6" ht="12.75">
      <c r="A23" s="36" t="s">
        <v>36</v>
      </c>
      <c r="B23" s="6">
        <f>+'open summary'!B23+'closed in 01 summary'!B23+'Closed prior to 01 sum'!B23+'ongoing funding'!B23+'Estates Closed sum'!B23</f>
        <v>18442868.84468878</v>
      </c>
      <c r="C23" s="6">
        <f>+'open summary'!C23+'closed in 01 summary'!C23+'Closed prior to 01 sum'!C23+'ongoing funding'!C23+'Estates Closed sum'!C23</f>
        <v>24385388.22614707</v>
      </c>
      <c r="D23" s="6">
        <f>+'open summary'!D23+'closed in 01 summary'!D23+'Closed prior to 01 sum'!D23+'ongoing funding'!D23+'Estates Closed sum'!D23</f>
        <v>1717418.9321042588</v>
      </c>
      <c r="E23" s="6">
        <f>+'open summary'!E23+'closed in 01 summary'!E23+'Closed prior to 01 sum'!E23+'ongoing funding'!E23+'Estates Closed sum'!E23</f>
        <v>0</v>
      </c>
      <c r="F23" s="6">
        <f t="shared" si="0"/>
        <v>44545676.00294011</v>
      </c>
    </row>
    <row r="24" spans="1:6" ht="12.75">
      <c r="A24" s="36" t="s">
        <v>38</v>
      </c>
      <c r="B24" s="6">
        <f>+'open summary'!B24+'closed in 01 summary'!B24+'Closed prior to 01 sum'!B24+'ongoing funding'!B24+'Estates Closed sum'!B24</f>
        <v>7453536.802308343</v>
      </c>
      <c r="C24" s="6">
        <f>+'open summary'!C24+'closed in 01 summary'!C24+'Closed prior to 01 sum'!C24+'ongoing funding'!C24+'Estates Closed sum'!C24</f>
        <v>7953916.477217761</v>
      </c>
      <c r="D24" s="6">
        <f>+'open summary'!D24+'closed in 01 summary'!D24+'Closed prior to 01 sum'!D24+'ongoing funding'!D24+'Estates Closed sum'!D24</f>
        <v>10419533.33087745</v>
      </c>
      <c r="E24" s="6">
        <f>+'open summary'!E24+'closed in 01 summary'!E24+'Closed prior to 01 sum'!E24+'ongoing funding'!E24+'Estates Closed sum'!E24</f>
        <v>0</v>
      </c>
      <c r="F24" s="6">
        <f t="shared" si="0"/>
        <v>25826986.610403553</v>
      </c>
    </row>
    <row r="25" spans="1:6" ht="12.75">
      <c r="A25" s="36" t="s">
        <v>39</v>
      </c>
      <c r="B25" s="6">
        <f>+'open summary'!B25+'closed in 01 summary'!B25+'Closed prior to 01 sum'!B25+'ongoing funding'!B25+'Estates Closed sum'!B25</f>
        <v>879549.4694959472</v>
      </c>
      <c r="C25" s="6">
        <f>+'open summary'!C25+'closed in 01 summary'!C25+'Closed prior to 01 sum'!C25+'ongoing funding'!C25+'Estates Closed sum'!C25</f>
        <v>745327.2572166533</v>
      </c>
      <c r="D25" s="6">
        <f>+'open summary'!D25+'closed in 01 summary'!D25+'Closed prior to 01 sum'!D25+'ongoing funding'!D25+'Estates Closed sum'!D25</f>
        <v>157261.05143399804</v>
      </c>
      <c r="E25" s="6">
        <f>+'open summary'!E25+'closed in 01 summary'!E25+'Closed prior to 01 sum'!E25+'ongoing funding'!E25+'Estates Closed sum'!E25</f>
        <v>76568.01070003802</v>
      </c>
      <c r="F25" s="6">
        <f t="shared" si="0"/>
        <v>1858705.7888466364</v>
      </c>
    </row>
    <row r="26" spans="1:6" ht="12.75">
      <c r="A26" s="36" t="s">
        <v>41</v>
      </c>
      <c r="B26" s="6">
        <f>+'open summary'!B26+'closed in 01 summary'!B26+'Closed prior to 01 sum'!B26+'ongoing funding'!B26+'Estates Closed sum'!B26</f>
        <v>20882519.22336285</v>
      </c>
      <c r="C26" s="6">
        <f>+'open summary'!C26+'closed in 01 summary'!C26+'Closed prior to 01 sum'!C26+'ongoing funding'!C26+'Estates Closed sum'!C26</f>
        <v>26688263.9687698</v>
      </c>
      <c r="D26" s="6">
        <f>+'open summary'!D26+'closed in 01 summary'!D26+'Closed prior to 01 sum'!D26+'ongoing funding'!D26+'Estates Closed sum'!D26</f>
        <v>1226384.7339310548</v>
      </c>
      <c r="E26" s="6">
        <f>+'open summary'!E26+'closed in 01 summary'!E26+'Closed prior to 01 sum'!E26+'ongoing funding'!E26+'Estates Closed sum'!E26</f>
        <v>5731940.788718884</v>
      </c>
      <c r="F26" s="6">
        <f t="shared" si="0"/>
        <v>54529108.714782596</v>
      </c>
    </row>
    <row r="27" spans="1:6" ht="12.75">
      <c r="A27" s="36" t="s">
        <v>43</v>
      </c>
      <c r="B27" s="6">
        <f>+'open summary'!B27+'closed in 01 summary'!B27+'Closed prior to 01 sum'!B27+'ongoing funding'!B27+'Estates Closed sum'!B27</f>
        <v>42813090.277506016</v>
      </c>
      <c r="C27" s="6">
        <f>+'open summary'!C27+'closed in 01 summary'!C27+'Closed prior to 01 sum'!C27+'ongoing funding'!C27+'Estates Closed sum'!C27</f>
        <v>43855791.24343402</v>
      </c>
      <c r="D27" s="6">
        <f>+'open summary'!D27+'closed in 01 summary'!D27+'Closed prior to 01 sum'!D27+'ongoing funding'!D27+'Estates Closed sum'!D27</f>
        <v>3994484.3509416855</v>
      </c>
      <c r="E27" s="6">
        <f>+'open summary'!E27+'closed in 01 summary'!E27+'Closed prior to 01 sum'!E27+'ongoing funding'!E27+'Estates Closed sum'!E27</f>
        <v>0</v>
      </c>
      <c r="F27" s="6">
        <f t="shared" si="0"/>
        <v>90663365.87188172</v>
      </c>
    </row>
    <row r="28" spans="1:6" ht="12.75">
      <c r="A28" s="36" t="s">
        <v>44</v>
      </c>
      <c r="B28" s="6">
        <f>+'open summary'!B28+'closed in 01 summary'!B28+'Closed prior to 01 sum'!B28+'ongoing funding'!B28+'Estates Closed sum'!B28</f>
        <v>15412617.724246243</v>
      </c>
      <c r="C28" s="6">
        <f>+'open summary'!C28+'closed in 01 summary'!C28+'Closed prior to 01 sum'!C28+'ongoing funding'!C28+'Estates Closed sum'!C28</f>
        <v>50831629.54749213</v>
      </c>
      <c r="D28" s="6">
        <f>+'open summary'!D28+'closed in 01 summary'!D28+'Closed prior to 01 sum'!D28+'ongoing funding'!D28+'Estates Closed sum'!D28</f>
        <v>156104.18288841663</v>
      </c>
      <c r="E28" s="6">
        <f>+'open summary'!E28+'closed in 01 summary'!E28+'Closed prior to 01 sum'!E28+'ongoing funding'!E28+'Estates Closed sum'!E28</f>
        <v>4093904.0683917427</v>
      </c>
      <c r="F28" s="6">
        <f t="shared" si="0"/>
        <v>70494255.52301854</v>
      </c>
    </row>
    <row r="29" spans="1:6" ht="12.75">
      <c r="A29" s="36" t="s">
        <v>45</v>
      </c>
      <c r="B29" s="6">
        <f>+'open summary'!B29+'closed in 01 summary'!B29+'Closed prior to 01 sum'!B29+'ongoing funding'!B29+'Estates Closed sum'!B29</f>
        <v>18214337.822650194</v>
      </c>
      <c r="C29" s="6">
        <f>+'open summary'!C29+'closed in 01 summary'!C29+'Closed prior to 01 sum'!C29+'ongoing funding'!C29+'Estates Closed sum'!C29</f>
        <v>55500498.78571196</v>
      </c>
      <c r="D29" s="6">
        <f>+'open summary'!D29+'closed in 01 summary'!D29+'Closed prior to 01 sum'!D29+'ongoing funding'!D29+'Estates Closed sum'!D29</f>
        <v>341880.60411824705</v>
      </c>
      <c r="E29" s="6">
        <f>+'open summary'!E29+'closed in 01 summary'!E29+'Closed prior to 01 sum'!E29+'ongoing funding'!E29+'Estates Closed sum'!E29</f>
        <v>3033445.4333661045</v>
      </c>
      <c r="F29" s="6">
        <f t="shared" si="0"/>
        <v>77090162.6458465</v>
      </c>
    </row>
    <row r="30" spans="1:6" ht="12.75">
      <c r="A30" s="36" t="s">
        <v>46</v>
      </c>
      <c r="B30" s="6">
        <f>+'open summary'!B30+'closed in 01 summary'!B30+'Closed prior to 01 sum'!B30+'ongoing funding'!B30+'Estates Closed sum'!B30</f>
        <v>71174734.6083914</v>
      </c>
      <c r="C30" s="6">
        <f>+'open summary'!C30+'closed in 01 summary'!C30+'Closed prior to 01 sum'!C30+'ongoing funding'!C30+'Estates Closed sum'!C30</f>
        <v>25274041.252822623</v>
      </c>
      <c r="D30" s="6">
        <f>+'open summary'!D30+'closed in 01 summary'!D30+'Closed prior to 01 sum'!D30+'ongoing funding'!D30+'Estates Closed sum'!D30</f>
        <v>10392282.726911603</v>
      </c>
      <c r="E30" s="6">
        <f>+'open summary'!E30+'closed in 01 summary'!E30+'Closed prior to 01 sum'!E30+'ongoing funding'!E30+'Estates Closed sum'!E30</f>
        <v>95600.99675928777</v>
      </c>
      <c r="F30" s="6">
        <f t="shared" si="0"/>
        <v>106936659.58488491</v>
      </c>
    </row>
    <row r="31" spans="1:6" ht="12.75">
      <c r="A31" s="36" t="s">
        <v>47</v>
      </c>
      <c r="B31" s="6">
        <f>+'open summary'!B31+'closed in 01 summary'!B31+'Closed prior to 01 sum'!B31+'ongoing funding'!B31+'Estates Closed sum'!B31</f>
        <v>57634906.225077465</v>
      </c>
      <c r="C31" s="6">
        <f>+'open summary'!C31+'closed in 01 summary'!C31+'Closed prior to 01 sum'!C31+'ongoing funding'!C31+'Estates Closed sum'!C31</f>
        <v>39356029.94948991</v>
      </c>
      <c r="D31" s="6">
        <f>+'open summary'!D31+'closed in 01 summary'!D31+'Closed prior to 01 sum'!D31+'ongoing funding'!D31+'Estates Closed sum'!D31</f>
        <v>6431632.082472198</v>
      </c>
      <c r="E31" s="6">
        <f>+'open summary'!E31+'closed in 01 summary'!E31+'Closed prior to 01 sum'!E31+'ongoing funding'!E31+'Estates Closed sum'!E31</f>
        <v>29057.63552553873</v>
      </c>
      <c r="F31" s="6">
        <f t="shared" si="0"/>
        <v>103451625.89256512</v>
      </c>
    </row>
    <row r="32" spans="1:6" ht="12.75">
      <c r="A32" s="36" t="s">
        <v>48</v>
      </c>
      <c r="B32" s="6">
        <f>+'open summary'!B32+'closed in 01 summary'!B32+'Closed prior to 01 sum'!B32+'ongoing funding'!B32+'Estates Closed sum'!B32</f>
        <v>4997253.064419161</v>
      </c>
      <c r="C32" s="6">
        <f>+'open summary'!C32+'closed in 01 summary'!C32+'Closed prior to 01 sum'!C32+'ongoing funding'!C32+'Estates Closed sum'!C32</f>
        <v>5852317.807759174</v>
      </c>
      <c r="D32" s="6">
        <f>+'open summary'!D32+'closed in 01 summary'!D32+'Closed prior to 01 sum'!D32+'ongoing funding'!D32+'Estates Closed sum'!D32</f>
        <v>1985528.9534578053</v>
      </c>
      <c r="E32" s="6">
        <f>+'open summary'!E32+'closed in 01 summary'!E32+'Closed prior to 01 sum'!E32+'ongoing funding'!E32+'Estates Closed sum'!E32</f>
        <v>0</v>
      </c>
      <c r="F32" s="6">
        <f t="shared" si="0"/>
        <v>12835099.825636141</v>
      </c>
    </row>
    <row r="33" spans="1:6" ht="12.75">
      <c r="A33" s="36" t="s">
        <v>49</v>
      </c>
      <c r="B33" s="6">
        <f>+'open summary'!B33+'closed in 01 summary'!B33+'Closed prior to 01 sum'!B33+'ongoing funding'!B33+'Estates Closed sum'!B33</f>
        <v>13393201.608726518</v>
      </c>
      <c r="C33" s="6">
        <f>+'open summary'!C33+'closed in 01 summary'!C33+'Closed prior to 01 sum'!C33+'ongoing funding'!C33+'Estates Closed sum'!C33</f>
        <v>16088301.475109816</v>
      </c>
      <c r="D33" s="6">
        <f>+'open summary'!D33+'closed in 01 summary'!D33+'Closed prior to 01 sum'!D33+'ongoing funding'!D33+'Estates Closed sum'!D33</f>
        <v>763777.3841246158</v>
      </c>
      <c r="E33" s="6">
        <f>+'open summary'!E33+'closed in 01 summary'!E33+'Closed prior to 01 sum'!E33+'ongoing funding'!E33+'Estates Closed sum'!E33</f>
        <v>0</v>
      </c>
      <c r="F33" s="6">
        <f t="shared" si="0"/>
        <v>30245280.467960946</v>
      </c>
    </row>
    <row r="34" spans="1:6" ht="12.75">
      <c r="A34" s="36" t="s">
        <v>50</v>
      </c>
      <c r="B34" s="6">
        <f>+'open summary'!B34+'closed in 01 summary'!B34+'Closed prior to 01 sum'!B34+'ongoing funding'!B34+'Estates Closed sum'!B34</f>
        <v>9499168.798077393</v>
      </c>
      <c r="C34" s="6">
        <f>+'open summary'!C34+'closed in 01 summary'!C34+'Closed prior to 01 sum'!C34+'ongoing funding'!C34+'Estates Closed sum'!C34</f>
        <v>6470246.108409001</v>
      </c>
      <c r="D34" s="6">
        <f>+'open summary'!D34+'closed in 01 summary'!D34+'Closed prior to 01 sum'!D34+'ongoing funding'!D34+'Estates Closed sum'!D34</f>
        <v>1035740.4672546752</v>
      </c>
      <c r="E34" s="6">
        <f>+'open summary'!E34+'closed in 01 summary'!E34+'Closed prior to 01 sum'!E34+'ongoing funding'!E34+'Estates Closed sum'!E34</f>
        <v>0</v>
      </c>
      <c r="F34" s="6">
        <f t="shared" si="0"/>
        <v>17005155.373741068</v>
      </c>
    </row>
    <row r="35" spans="1:6" ht="12.75">
      <c r="A35" s="36" t="s">
        <v>51</v>
      </c>
      <c r="B35" s="6">
        <f>+'open summary'!B35+'closed in 01 summary'!B35+'Closed prior to 01 sum'!B35+'ongoing funding'!B35+'Estates Closed sum'!B35</f>
        <v>760886.8386024382</v>
      </c>
      <c r="C35" s="6">
        <f>+'open summary'!C35+'closed in 01 summary'!C35+'Closed prior to 01 sum'!C35+'ongoing funding'!C35+'Estates Closed sum'!C35</f>
        <v>491835.52633669385</v>
      </c>
      <c r="D35" s="6">
        <f>+'open summary'!D35+'closed in 01 summary'!D35+'Closed prior to 01 sum'!D35+'ongoing funding'!D35+'Estates Closed sum'!D35</f>
        <v>257136.04067399076</v>
      </c>
      <c r="E35" s="6">
        <f>+'open summary'!E35+'closed in 01 summary'!E35+'Closed prior to 01 sum'!E35+'ongoing funding'!E35+'Estates Closed sum'!E35</f>
        <v>750595.3604110904</v>
      </c>
      <c r="F35" s="6">
        <f t="shared" si="0"/>
        <v>2260453.7660242133</v>
      </c>
    </row>
    <row r="36" spans="1:6" ht="12.75">
      <c r="A36" s="36" t="s">
        <v>52</v>
      </c>
      <c r="B36" s="6">
        <f>+'open summary'!B36+'closed in 01 summary'!B36+'Closed prior to 01 sum'!B36+'ongoing funding'!B36+'Estates Closed sum'!B36</f>
        <v>39264360.45248525</v>
      </c>
      <c r="C36" s="6">
        <f>+'open summary'!C36+'closed in 01 summary'!C36+'Closed prior to 01 sum'!C36+'ongoing funding'!C36+'Estates Closed sum'!C36</f>
        <v>48275449.189593635</v>
      </c>
      <c r="D36" s="6">
        <f>+'open summary'!D36+'closed in 01 summary'!D36+'Closed prior to 01 sum'!D36+'ongoing funding'!D36+'Estates Closed sum'!D36</f>
        <v>1323395.6629392896</v>
      </c>
      <c r="E36" s="6">
        <f>+'open summary'!E36+'closed in 01 summary'!E36+'Closed prior to 01 sum'!E36+'ongoing funding'!E36+'Estates Closed sum'!E36</f>
        <v>5303687.157679673</v>
      </c>
      <c r="F36" s="6">
        <f t="shared" si="0"/>
        <v>94166892.46269785</v>
      </c>
    </row>
    <row r="37" spans="1:6" ht="12.75">
      <c r="A37" s="36" t="s">
        <v>53</v>
      </c>
      <c r="B37" s="6">
        <f>+'open summary'!B37+'closed in 01 summary'!B37+'Closed prior to 01 sum'!B37+'ongoing funding'!B37+'Estates Closed sum'!B37</f>
        <v>5469472.127853944</v>
      </c>
      <c r="C37" s="6">
        <f>+'open summary'!C37+'closed in 01 summary'!C37+'Closed prior to 01 sum'!C37+'ongoing funding'!C37+'Estates Closed sum'!C37</f>
        <v>9721970.540959712</v>
      </c>
      <c r="D37" s="6">
        <f>+'open summary'!D37+'closed in 01 summary'!D37+'Closed prior to 01 sum'!D37+'ongoing funding'!D37+'Estates Closed sum'!D37</f>
        <v>561972.3395279725</v>
      </c>
      <c r="E37" s="6">
        <f>+'open summary'!E37+'closed in 01 summary'!E37+'Closed prior to 01 sum'!E37+'ongoing funding'!E37+'Estates Closed sum'!E37</f>
        <v>0</v>
      </c>
      <c r="F37" s="6">
        <f t="shared" si="0"/>
        <v>15753415.008341629</v>
      </c>
    </row>
    <row r="38" spans="1:6" ht="12.75">
      <c r="A38" s="36" t="s">
        <v>54</v>
      </c>
      <c r="B38" s="6">
        <f>+'open summary'!B38+'closed in 01 summary'!B38+'Closed prior to 01 sum'!B38+'ongoing funding'!B38+'Estates Closed sum'!B38</f>
        <v>-7810.0116133213305</v>
      </c>
      <c r="C38" s="6">
        <f>+'open summary'!C38+'closed in 01 summary'!C38+'Closed prior to 01 sum'!C38+'ongoing funding'!C38+'Estates Closed sum'!C38</f>
        <v>-243565.93850198732</v>
      </c>
      <c r="D38" s="6">
        <f>+'open summary'!D38+'closed in 01 summary'!D38+'Closed prior to 01 sum'!D38+'ongoing funding'!D38+'Estates Closed sum'!D38</f>
        <v>42568.771840087065</v>
      </c>
      <c r="E38" s="6">
        <f>+'open summary'!E38+'closed in 01 summary'!E38+'Closed prior to 01 sum'!E38+'ongoing funding'!E38+'Estates Closed sum'!E38</f>
        <v>-7108.56639932789</v>
      </c>
      <c r="F38" s="6">
        <f aca="true" t="shared" si="1" ref="F38:F58">SUM(B38:E38)</f>
        <v>-215915.74467454944</v>
      </c>
    </row>
    <row r="39" spans="1:6" ht="12.75">
      <c r="A39" s="36" t="s">
        <v>55</v>
      </c>
      <c r="B39" s="6">
        <f>+'open summary'!B39+'closed in 01 summary'!B39+'Closed prior to 01 sum'!B39+'ongoing funding'!B39+'Estates Closed sum'!B39</f>
        <v>48160270.19632397</v>
      </c>
      <c r="C39" s="6">
        <f>+'open summary'!C39+'closed in 01 summary'!C39+'Closed prior to 01 sum'!C39+'ongoing funding'!C39+'Estates Closed sum'!C39</f>
        <v>77668206.42191887</v>
      </c>
      <c r="D39" s="6">
        <f>+'open summary'!D39+'closed in 01 summary'!D39+'Closed prior to 01 sum'!D39+'ongoing funding'!D39+'Estates Closed sum'!D39</f>
        <v>1351679.8516275992</v>
      </c>
      <c r="E39" s="6">
        <f>+'open summary'!E39+'closed in 01 summary'!E39+'Closed prior to 01 sum'!E39+'ongoing funding'!E39+'Estates Closed sum'!E39</f>
        <v>333351.67761940765</v>
      </c>
      <c r="F39" s="6">
        <f t="shared" si="1"/>
        <v>127513508.14748985</v>
      </c>
    </row>
    <row r="40" spans="1:6" ht="12.75">
      <c r="A40" s="36" t="s">
        <v>56</v>
      </c>
      <c r="B40" s="6">
        <f>+'open summary'!B40+'closed in 01 summary'!B40+'Closed prior to 01 sum'!B40+'ongoing funding'!B40+'Estates Closed sum'!B40</f>
        <v>3700759.607322115</v>
      </c>
      <c r="C40" s="6">
        <f>+'open summary'!C40+'closed in 01 summary'!C40+'Closed prior to 01 sum'!C40+'ongoing funding'!C40+'Estates Closed sum'!C40</f>
        <v>5426408.809434122</v>
      </c>
      <c r="D40" s="6">
        <f>+'open summary'!D40+'closed in 01 summary'!D40+'Closed prior to 01 sum'!D40+'ongoing funding'!D40+'Estates Closed sum'!D40</f>
        <v>2539878.4458721634</v>
      </c>
      <c r="E40" s="6">
        <f>+'open summary'!E40+'closed in 01 summary'!E40+'Closed prior to 01 sum'!E40+'ongoing funding'!E40+'Estates Closed sum'!E40</f>
        <v>29189.463884244382</v>
      </c>
      <c r="F40" s="6">
        <f t="shared" si="1"/>
        <v>11696236.326512644</v>
      </c>
    </row>
    <row r="41" spans="1:6" ht="12.75">
      <c r="A41" s="36" t="s">
        <v>57</v>
      </c>
      <c r="B41" s="6">
        <f>+'open summary'!B41+'closed in 01 summary'!B41+'Closed prior to 01 sum'!B41+'ongoing funding'!B41+'Estates Closed sum'!B41</f>
        <v>41864739.392413236</v>
      </c>
      <c r="C41" s="6">
        <f>+'open summary'!C41+'closed in 01 summary'!C41+'Closed prior to 01 sum'!C41+'ongoing funding'!C41+'Estates Closed sum'!C41</f>
        <v>58039610.37142473</v>
      </c>
      <c r="D41" s="6">
        <f>+'open summary'!D41+'closed in 01 summary'!D41+'Closed prior to 01 sum'!D41+'ongoing funding'!D41+'Estates Closed sum'!D41</f>
        <v>7925257.809664104</v>
      </c>
      <c r="E41" s="6">
        <f>+'open summary'!E41+'closed in 01 summary'!E41+'Closed prior to 01 sum'!E41+'ongoing funding'!E41+'Estates Closed sum'!E41</f>
        <v>2499736.486363438</v>
      </c>
      <c r="F41" s="6">
        <f t="shared" si="1"/>
        <v>110329344.0598655</v>
      </c>
    </row>
    <row r="42" spans="1:6" ht="12.75">
      <c r="A42" s="36" t="s">
        <v>58</v>
      </c>
      <c r="B42" s="6">
        <f>+'open summary'!B42+'closed in 01 summary'!B42+'Closed prior to 01 sum'!B42+'ongoing funding'!B42+'Estates Closed sum'!B42</f>
        <v>22656024.368819684</v>
      </c>
      <c r="C42" s="6">
        <f>+'open summary'!C42+'closed in 01 summary'!C42+'Closed prior to 01 sum'!C42+'ongoing funding'!C42+'Estates Closed sum'!C42</f>
        <v>29948284.21674757</v>
      </c>
      <c r="D42" s="6">
        <f>+'open summary'!D42+'closed in 01 summary'!D42+'Closed prior to 01 sum'!D42+'ongoing funding'!D42+'Estates Closed sum'!D42</f>
        <v>7777056.751747748</v>
      </c>
      <c r="E42" s="6">
        <f>+'open summary'!E42+'closed in 01 summary'!E42+'Closed prior to 01 sum'!E42+'ongoing funding'!E42+'Estates Closed sum'!E42</f>
        <v>0</v>
      </c>
      <c r="F42" s="6">
        <f t="shared" si="1"/>
        <v>60381365.337315</v>
      </c>
    </row>
    <row r="43" spans="1:6" ht="12.75">
      <c r="A43" s="36" t="s">
        <v>59</v>
      </c>
      <c r="B43" s="6">
        <f>+'open summary'!B43+'closed in 01 summary'!B43+'Closed prior to 01 sum'!B43+'ongoing funding'!B43+'Estates Closed sum'!B43</f>
        <v>18279617.692031424</v>
      </c>
      <c r="C43" s="6">
        <f>+'open summary'!C43+'closed in 01 summary'!C43+'Closed prior to 01 sum'!C43+'ongoing funding'!C43+'Estates Closed sum'!C43</f>
        <v>19278986.221081972</v>
      </c>
      <c r="D43" s="6">
        <f>+'open summary'!D43+'closed in 01 summary'!D43+'Closed prior to 01 sum'!D43+'ongoing funding'!D43+'Estates Closed sum'!D43</f>
        <v>1741863.2869901047</v>
      </c>
      <c r="E43" s="6">
        <f>+'open summary'!E43+'closed in 01 summary'!E43+'Closed prior to 01 sum'!E43+'ongoing funding'!E43+'Estates Closed sum'!E43</f>
        <v>0</v>
      </c>
      <c r="F43" s="6">
        <f t="shared" si="1"/>
        <v>39300467.20010351</v>
      </c>
    </row>
    <row r="44" spans="1:6" ht="12.75">
      <c r="A44" s="36" t="s">
        <v>60</v>
      </c>
      <c r="B44" s="6">
        <f>+'open summary'!B44+'closed in 01 summary'!B44+'Closed prior to 01 sum'!B44+'ongoing funding'!B44+'Estates Closed sum'!B44</f>
        <v>72803637.37777577</v>
      </c>
      <c r="C44" s="6">
        <f>+'open summary'!C44+'closed in 01 summary'!C44+'Closed prior to 01 sum'!C44+'ongoing funding'!C44+'Estates Closed sum'!C44</f>
        <v>387232132.90183955</v>
      </c>
      <c r="D44" s="6">
        <f>+'open summary'!D44+'closed in 01 summary'!D44+'Closed prior to 01 sum'!D44+'ongoing funding'!D44+'Estates Closed sum'!D44</f>
        <v>1158896.1681916155</v>
      </c>
      <c r="E44" s="6">
        <f>+'open summary'!E44+'closed in 01 summary'!E44+'Closed prior to 01 sum'!E44+'ongoing funding'!E44+'Estates Closed sum'!E44</f>
        <v>1862226.2745857956</v>
      </c>
      <c r="F44" s="6">
        <f t="shared" si="1"/>
        <v>463056892.72239274</v>
      </c>
    </row>
    <row r="45" spans="1:6" ht="12.75">
      <c r="A45" s="36" t="s">
        <v>61</v>
      </c>
      <c r="B45" s="6">
        <f>+'open summary'!B45+'closed in 01 summary'!B45+'Closed prior to 01 sum'!B45+'ongoing funding'!B45+'Estates Closed sum'!B45</f>
        <v>639804.9804422243</v>
      </c>
      <c r="C45" s="6">
        <f>+'open summary'!C45+'closed in 01 summary'!C45+'Closed prior to 01 sum'!C45+'ongoing funding'!C45+'Estates Closed sum'!C45</f>
        <v>590081.1780514466</v>
      </c>
      <c r="D45" s="6">
        <f>+'open summary'!D45+'closed in 01 summary'!D45+'Closed prior to 01 sum'!D45+'ongoing funding'!D45+'Estates Closed sum'!D45</f>
        <v>-3460.005116508688</v>
      </c>
      <c r="E45" s="6">
        <f>+'open summary'!E45+'closed in 01 summary'!E45+'Closed prior to 01 sum'!E45+'ongoing funding'!E45+'Estates Closed sum'!E45</f>
        <v>0</v>
      </c>
      <c r="F45" s="6">
        <f t="shared" si="1"/>
        <v>1226426.1533771623</v>
      </c>
    </row>
    <row r="46" spans="1:6" ht="12.75">
      <c r="A46" s="36" t="s">
        <v>62</v>
      </c>
      <c r="B46" s="6">
        <f>+'open summary'!B46+'closed in 01 summary'!B46+'Closed prior to 01 sum'!B46+'ongoing funding'!B46+'Estates Closed sum'!B46</f>
        <v>3683199.044576623</v>
      </c>
      <c r="C46" s="6">
        <f>+'open summary'!C46+'closed in 01 summary'!C46+'Closed prior to 01 sum'!C46+'ongoing funding'!C46+'Estates Closed sum'!C46</f>
        <v>19929225.238203157</v>
      </c>
      <c r="D46" s="6">
        <f>+'open summary'!D46+'closed in 01 summary'!D46+'Closed prior to 01 sum'!D46+'ongoing funding'!D46+'Estates Closed sum'!D46</f>
        <v>7339.1542268648345</v>
      </c>
      <c r="E46" s="6">
        <f>+'open summary'!E46+'closed in 01 summary'!E46+'Closed prior to 01 sum'!E46+'ongoing funding'!E46+'Estates Closed sum'!E46</f>
        <v>0</v>
      </c>
      <c r="F46" s="6">
        <f t="shared" si="1"/>
        <v>23619763.437006645</v>
      </c>
    </row>
    <row r="47" spans="1:6" ht="12.75">
      <c r="A47" s="36" t="s">
        <v>63</v>
      </c>
      <c r="B47" s="6">
        <f>+'open summary'!B47+'closed in 01 summary'!B47+'Closed prior to 01 sum'!B47+'ongoing funding'!B47+'Estates Closed sum'!B47</f>
        <v>21693429.164684415</v>
      </c>
      <c r="C47" s="6">
        <f>+'open summary'!C47+'closed in 01 summary'!C47+'Closed prior to 01 sum'!C47+'ongoing funding'!C47+'Estates Closed sum'!C47</f>
        <v>31210577.387410283</v>
      </c>
      <c r="D47" s="6">
        <f>+'open summary'!D47+'closed in 01 summary'!D47+'Closed prior to 01 sum'!D47+'ongoing funding'!D47+'Estates Closed sum'!D47</f>
        <v>1220959.270948747</v>
      </c>
      <c r="E47" s="6">
        <f>+'open summary'!E47+'closed in 01 summary'!E47+'Closed prior to 01 sum'!E47+'ongoing funding'!E47+'Estates Closed sum'!E47</f>
        <v>0</v>
      </c>
      <c r="F47" s="6">
        <f t="shared" si="1"/>
        <v>54124965.82304344</v>
      </c>
    </row>
    <row r="48" spans="1:6" ht="12.75">
      <c r="A48" s="36" t="s">
        <v>64</v>
      </c>
      <c r="B48" s="6">
        <f>+'open summary'!B48+'closed in 01 summary'!B48+'Closed prior to 01 sum'!B48+'ongoing funding'!B48+'Estates Closed sum'!B48</f>
        <v>7827670.227324798</v>
      </c>
      <c r="C48" s="6">
        <f>+'open summary'!C48+'closed in 01 summary'!C48+'Closed prior to 01 sum'!C48+'ongoing funding'!C48+'Estates Closed sum'!C48</f>
        <v>5337585.455693811</v>
      </c>
      <c r="D48" s="6">
        <f>+'open summary'!D48+'closed in 01 summary'!D48+'Closed prior to 01 sum'!D48+'ongoing funding'!D48+'Estates Closed sum'!D48</f>
        <v>2904837.0997097185</v>
      </c>
      <c r="E48" s="6">
        <f>+'open summary'!E48+'closed in 01 summary'!E48+'Closed prior to 01 sum'!E48+'ongoing funding'!E48+'Estates Closed sum'!E48</f>
        <v>0</v>
      </c>
      <c r="F48" s="6">
        <f t="shared" si="1"/>
        <v>16070092.78272833</v>
      </c>
    </row>
    <row r="49" spans="1:6" ht="12.75">
      <c r="A49" s="36" t="s">
        <v>65</v>
      </c>
      <c r="B49" s="6">
        <f>+'open summary'!B49+'closed in 01 summary'!B49+'Closed prior to 01 sum'!B49+'ongoing funding'!B49+'Estates Closed sum'!B49</f>
        <v>40885584.65535447</v>
      </c>
      <c r="C49" s="6">
        <f>+'open summary'!C49+'closed in 01 summary'!C49+'Closed prior to 01 sum'!C49+'ongoing funding'!C49+'Estates Closed sum'!C49</f>
        <v>34724405.33926601</v>
      </c>
      <c r="D49" s="6">
        <f>+'open summary'!D49+'closed in 01 summary'!D49+'Closed prior to 01 sum'!D49+'ongoing funding'!D49+'Estates Closed sum'!D49</f>
        <v>4381155.254478384</v>
      </c>
      <c r="E49" s="6">
        <f>+'open summary'!E49+'closed in 01 summary'!E49+'Closed prior to 01 sum'!E49+'ongoing funding'!E49+'Estates Closed sum'!E49</f>
        <v>0</v>
      </c>
      <c r="F49" s="6">
        <f t="shared" si="1"/>
        <v>79991145.24909885</v>
      </c>
    </row>
    <row r="50" spans="1:6" ht="12.75">
      <c r="A50" s="36" t="s">
        <v>66</v>
      </c>
      <c r="B50" s="6">
        <f>+'open summary'!B50+'closed in 01 summary'!B50+'Closed prior to 01 sum'!B50+'ongoing funding'!B50+'Estates Closed sum'!B50</f>
        <v>124192974.5514016</v>
      </c>
      <c r="C50" s="6">
        <f>+'open summary'!C50+'closed in 01 summary'!C50+'Closed prior to 01 sum'!C50+'ongoing funding'!C50+'Estates Closed sum'!C50</f>
        <v>177614944.0448146</v>
      </c>
      <c r="D50" s="6">
        <f>+'open summary'!D50+'closed in 01 summary'!D50+'Closed prior to 01 sum'!D50+'ongoing funding'!D50+'Estates Closed sum'!D50</f>
        <v>28847237.04125839</v>
      </c>
      <c r="E50" s="6">
        <f>+'open summary'!E50+'closed in 01 summary'!E50+'Closed prior to 01 sum'!E50+'ongoing funding'!E50+'Estates Closed sum'!E50</f>
        <v>15312041.455239303</v>
      </c>
      <c r="F50" s="6">
        <f t="shared" si="1"/>
        <v>345967197.0927139</v>
      </c>
    </row>
    <row r="51" spans="1:6" ht="12.75">
      <c r="A51" s="36" t="s">
        <v>67</v>
      </c>
      <c r="B51" s="6">
        <f>+'open summary'!B51+'closed in 01 summary'!B51+'Closed prior to 01 sum'!B51+'ongoing funding'!B51+'Estates Closed sum'!B51</f>
        <v>9632779.17987274</v>
      </c>
      <c r="C51" s="6">
        <f>+'open summary'!C51+'closed in 01 summary'!C51+'Closed prior to 01 sum'!C51+'ongoing funding'!C51+'Estates Closed sum'!C51</f>
        <v>7845331.460255004</v>
      </c>
      <c r="D51" s="6">
        <f>+'open summary'!D51+'closed in 01 summary'!D51+'Closed prior to 01 sum'!D51+'ongoing funding'!D51+'Estates Closed sum'!D51</f>
        <v>327677.28010226606</v>
      </c>
      <c r="E51" s="6">
        <f>+'open summary'!E51+'closed in 01 summary'!E51+'Closed prior to 01 sum'!E51+'ongoing funding'!E51+'Estates Closed sum'!E51</f>
        <v>249254.18347533233</v>
      </c>
      <c r="F51" s="6">
        <f t="shared" si="1"/>
        <v>18055042.103705347</v>
      </c>
    </row>
    <row r="52" spans="1:6" ht="12.75">
      <c r="A52" s="36" t="s">
        <v>68</v>
      </c>
      <c r="B52" s="6">
        <f>+'open summary'!B52+'closed in 01 summary'!B52+'Closed prior to 01 sum'!B52+'ongoing funding'!B52+'Estates Closed sum'!B52</f>
        <v>117289.70845421306</v>
      </c>
      <c r="C52" s="6">
        <f>+'open summary'!C52+'closed in 01 summary'!C52+'Closed prior to 01 sum'!C52+'ongoing funding'!C52+'Estates Closed sum'!C52</f>
        <v>284935.1222163611</v>
      </c>
      <c r="D52" s="6">
        <f>+'open summary'!D52+'closed in 01 summary'!D52+'Closed prior to 01 sum'!D52+'ongoing funding'!D52+'Estates Closed sum'!D52</f>
        <v>39605.71588491117</v>
      </c>
      <c r="E52" s="6">
        <f>+'open summary'!E52+'closed in 01 summary'!E52+'Closed prior to 01 sum'!E52+'ongoing funding'!E52+'Estates Closed sum'!E52</f>
        <v>-3921.5890965961225</v>
      </c>
      <c r="F52" s="6">
        <f t="shared" si="1"/>
        <v>437908.9574588892</v>
      </c>
    </row>
    <row r="53" spans="1:6" ht="12.75">
      <c r="A53" s="36" t="s">
        <v>69</v>
      </c>
      <c r="B53" s="6">
        <f>+'open summary'!B53+'closed in 01 summary'!B53+'Closed prior to 01 sum'!B53+'ongoing funding'!B53+'Estates Closed sum'!B53</f>
        <v>17118135.690023247</v>
      </c>
      <c r="C53" s="6">
        <f>+'open summary'!C53+'closed in 01 summary'!C53+'Closed prior to 01 sum'!C53+'ongoing funding'!C53+'Estates Closed sum'!C53</f>
        <v>34219350.54878701</v>
      </c>
      <c r="D53" s="6">
        <f>+'open summary'!D53+'closed in 01 summary'!D53+'Closed prior to 01 sum'!D53+'ongoing funding'!D53+'Estates Closed sum'!D53</f>
        <v>1648644.461858329</v>
      </c>
      <c r="E53" s="6">
        <f>+'open summary'!E53+'closed in 01 summary'!E53+'Closed prior to 01 sum'!E53+'ongoing funding'!E53+'Estates Closed sum'!E53</f>
        <v>0</v>
      </c>
      <c r="F53" s="6">
        <f t="shared" si="1"/>
        <v>52986130.70066859</v>
      </c>
    </row>
    <row r="54" spans="1:6" ht="12.75">
      <c r="A54" s="36" t="s">
        <v>70</v>
      </c>
      <c r="B54" s="6">
        <f>+'open summary'!B54+'closed in 01 summary'!B54+'Closed prior to 01 sum'!B54+'ongoing funding'!B54+'Estates Closed sum'!B54</f>
        <v>40318070.83741658</v>
      </c>
      <c r="C54" s="6">
        <f>+'open summary'!C54+'closed in 01 summary'!C54+'Closed prior to 01 sum'!C54+'ongoing funding'!C54+'Estates Closed sum'!C54</f>
        <v>61414214.592941806</v>
      </c>
      <c r="D54" s="6">
        <f>+'open summary'!D54+'closed in 01 summary'!D54+'Closed prior to 01 sum'!D54+'ongoing funding'!D54+'Estates Closed sum'!D54</f>
        <v>13063677.784032686</v>
      </c>
      <c r="E54" s="6">
        <f>+'open summary'!E54+'closed in 01 summary'!E54+'Closed prior to 01 sum'!E54+'ongoing funding'!E54+'Estates Closed sum'!E54</f>
        <v>2225223.230616002</v>
      </c>
      <c r="F54" s="6">
        <f t="shared" si="1"/>
        <v>117021186.44500707</v>
      </c>
    </row>
    <row r="55" spans="1:6" ht="12.75">
      <c r="A55" s="36" t="s">
        <v>71</v>
      </c>
      <c r="B55" s="6">
        <f>+'open summary'!B55+'closed in 01 summary'!B55+'Closed prior to 01 sum'!B55+'ongoing funding'!B55+'Estates Closed sum'!B55</f>
        <v>3469605.7165163844</v>
      </c>
      <c r="C55" s="6">
        <f>+'open summary'!C55+'closed in 01 summary'!C55+'Closed prior to 01 sum'!C55+'ongoing funding'!C55+'Estates Closed sum'!C55</f>
        <v>5676017.086031185</v>
      </c>
      <c r="D55" s="6">
        <f>+'open summary'!D55+'closed in 01 summary'!D55+'Closed prior to 01 sum'!D55+'ongoing funding'!D55+'Estates Closed sum'!D55</f>
        <v>810449.8087975618</v>
      </c>
      <c r="E55" s="6">
        <f>+'open summary'!E55+'closed in 01 summary'!E55+'Closed prior to 01 sum'!E55+'ongoing funding'!E55+'Estates Closed sum'!E55</f>
        <v>0</v>
      </c>
      <c r="F55" s="6">
        <f t="shared" si="1"/>
        <v>9956072.611345133</v>
      </c>
    </row>
    <row r="56" spans="1:6" ht="12.75">
      <c r="A56" s="36" t="s">
        <v>72</v>
      </c>
      <c r="B56" s="6">
        <f>+'open summary'!B56+'closed in 01 summary'!B56+'Closed prior to 01 sum'!B56+'ongoing funding'!B56+'Estates Closed sum'!B56</f>
        <v>29758507.232209425</v>
      </c>
      <c r="C56" s="6">
        <f>+'open summary'!C56+'closed in 01 summary'!C56+'Closed prior to 01 sum'!C56+'ongoing funding'!C56+'Estates Closed sum'!C56</f>
        <v>47734453.38717964</v>
      </c>
      <c r="D56" s="6">
        <f>+'open summary'!D56+'closed in 01 summary'!D56+'Closed prior to 01 sum'!D56+'ongoing funding'!D56+'Estates Closed sum'!D56</f>
        <v>341607.26962448435</v>
      </c>
      <c r="E56" s="6">
        <f>+'open summary'!E56+'closed in 01 summary'!E56+'Closed prior to 01 sum'!E56+'ongoing funding'!E56+'Estates Closed sum'!E56</f>
        <v>81290.83474314409</v>
      </c>
      <c r="F56" s="6">
        <f t="shared" si="1"/>
        <v>77915858.7237567</v>
      </c>
    </row>
    <row r="57" spans="1:6" ht="12.75">
      <c r="A57" s="36" t="s">
        <v>73</v>
      </c>
      <c r="B57" s="6">
        <f>+'open summary'!B57+'closed in 01 summary'!B57+'Closed prior to 01 sum'!B57+'ongoing funding'!B57+'Estates Closed sum'!B57</f>
        <v>4054451.8710352965</v>
      </c>
      <c r="C57" s="6">
        <f>+'open summary'!C57+'closed in 01 summary'!C57+'Closed prior to 01 sum'!C57+'ongoing funding'!C57+'Estates Closed sum'!C57</f>
        <v>5835850.258349101</v>
      </c>
      <c r="D57" s="6">
        <f>+'open summary'!D57+'closed in 01 summary'!D57+'Closed prior to 01 sum'!D57+'ongoing funding'!D57+'Estates Closed sum'!D57</f>
        <v>843787.438847319</v>
      </c>
      <c r="E57" s="6">
        <f>+'open summary'!E57+'closed in 01 summary'!E57+'Closed prior to 01 sum'!E57+'ongoing funding'!E57+'Estates Closed sum'!E57</f>
        <v>0</v>
      </c>
      <c r="F57" s="6">
        <f t="shared" si="1"/>
        <v>10734089.568231717</v>
      </c>
    </row>
    <row r="58" spans="1:6" ht="12.75">
      <c r="A58" s="36" t="s">
        <v>74</v>
      </c>
      <c r="B58" s="6">
        <f>+'open summary'!B58+'closed in 01 summary'!B58+'Closed prior to 01 sum'!B58+'ongoing funding'!B58+'Estates Closed sum'!B58</f>
        <v>1</v>
      </c>
      <c r="C58" s="6">
        <f>+'open summary'!C58+'closed in 01 summary'!C58+'Closed prior to 01 sum'!C58+'ongoing funding'!C58+'Estates Closed sum'!C58</f>
        <v>0</v>
      </c>
      <c r="D58" s="6">
        <f>+'open summary'!D58+'closed in 01 summary'!D58+'Closed prior to 01 sum'!D58+'ongoing funding'!D58+'Estates Closed sum'!D58</f>
        <v>15025.718377382987</v>
      </c>
      <c r="E58" s="6">
        <f>+'open summary'!E58+'closed in 01 summary'!E58+'Closed prior to 01 sum'!E58+'ongoing funding'!E58+'Estates Closed sum'!E58</f>
        <v>0</v>
      </c>
      <c r="F58" s="6">
        <f t="shared" si="1"/>
        <v>15026.718377382987</v>
      </c>
    </row>
    <row r="59" spans="1:6" ht="12.75">
      <c r="A59" s="36"/>
      <c r="B59" s="6"/>
      <c r="C59" s="6"/>
      <c r="D59" s="6"/>
      <c r="E59" s="6"/>
      <c r="F59" s="6"/>
    </row>
    <row r="60" spans="1:6" ht="12.75">
      <c r="A60" s="36" t="s">
        <v>6</v>
      </c>
      <c r="B60" s="6">
        <f>SUM(B6:B58)</f>
        <v>1532417564.4969156</v>
      </c>
      <c r="C60" s="6">
        <f>SUM(C6:C58)</f>
        <v>2478851043.003791</v>
      </c>
      <c r="D60" s="6">
        <f>SUM(D6:D58)</f>
        <v>195555401.28911746</v>
      </c>
      <c r="E60" s="6">
        <f>SUM(E6:E58)</f>
        <v>64406703.964929156</v>
      </c>
      <c r="F60" s="6">
        <f>SUM(F6:F58)</f>
        <v>4271230712.7547545</v>
      </c>
    </row>
    <row r="62" spans="1:6" ht="12.75">
      <c r="A62" s="126" t="s">
        <v>245</v>
      </c>
      <c r="B62" s="126"/>
      <c r="C62" s="126"/>
      <c r="D62" s="126"/>
      <c r="E62" s="126"/>
      <c r="F62" s="126"/>
    </row>
    <row r="63" spans="1:6" ht="12.75">
      <c r="A63" s="7" t="s">
        <v>146</v>
      </c>
      <c r="B63" s="126" t="s">
        <v>147</v>
      </c>
      <c r="C63" s="126"/>
      <c r="D63" s="126"/>
      <c r="E63" s="126"/>
      <c r="F63" s="126"/>
    </row>
    <row r="64" spans="1:6" ht="12.75">
      <c r="A64" s="7" t="s">
        <v>272</v>
      </c>
      <c r="B64" s="126" t="s">
        <v>147</v>
      </c>
      <c r="C64" s="126"/>
      <c r="D64" s="126"/>
      <c r="E64" s="126"/>
      <c r="F64" s="126"/>
    </row>
    <row r="65" ht="12.75">
      <c r="B65" s="23"/>
    </row>
    <row r="66" spans="1:6" ht="12.75">
      <c r="A66" s="7" t="s">
        <v>6</v>
      </c>
      <c r="B66" s="7">
        <f>SUM(B60:B63)</f>
        <v>1532417564.4969156</v>
      </c>
      <c r="C66" s="7">
        <f>SUM(C60:C63)</f>
        <v>2478851043.003791</v>
      </c>
      <c r="D66" s="7">
        <f>SUM(D60:D63)</f>
        <v>195555401.28911746</v>
      </c>
      <c r="E66" s="7">
        <f>SUM(E60:E63)</f>
        <v>64406703.964929156</v>
      </c>
      <c r="F66" s="7">
        <f>SUM(F60:F63)</f>
        <v>4271230712.7547545</v>
      </c>
    </row>
    <row r="67" spans="1:6" ht="12.75">
      <c r="A67" s="7" t="s">
        <v>177</v>
      </c>
      <c r="B67" s="7">
        <f>+'open summary'!B67+'closed in 01 summary'!B65+'Closed prior to 01 sum'!B65+'ongoing funding'!B65+'Estates Closed sum'!B65</f>
        <v>1532417564.4969163</v>
      </c>
      <c r="C67" s="7">
        <f>+'open summary'!C67+'closed in 01 summary'!C65+'Closed prior to 01 sum'!C65+'ongoing funding'!C65+'Estates Closed sum'!C65</f>
        <v>2478851043.003791</v>
      </c>
      <c r="D67" s="7">
        <f>+'open summary'!D67+'closed in 01 summary'!D65+'Closed prior to 01 sum'!D65+'ongoing funding'!D65+'Estates Closed sum'!D65</f>
        <v>195555401.2891174</v>
      </c>
      <c r="E67" s="7">
        <f>+'open summary'!E67+'closed in 01 summary'!E65+'Closed prior to 01 sum'!E65+'ongoing funding'!E65+'Estates Closed sum'!E65</f>
        <v>64406703.964929156</v>
      </c>
      <c r="F67" s="7">
        <f>+'open summary'!F67+'closed in 01 summary'!F65+'Closed prior to 01 sum'!F65+'ongoing funding'!F65+'Estates Closed sum'!F65</f>
        <v>4271230712.7547536</v>
      </c>
    </row>
    <row r="68" spans="1:6" ht="12.75">
      <c r="A68" s="7" t="s">
        <v>178</v>
      </c>
      <c r="B68" s="7">
        <f>+summary!G90</f>
        <v>1532417564.4969158</v>
      </c>
      <c r="C68" s="7">
        <f>+summary!H90</f>
        <v>2478851043.003791</v>
      </c>
      <c r="D68" s="7">
        <f>+summary!I90</f>
        <v>195555401.28911746</v>
      </c>
      <c r="E68" s="7">
        <f>+summary!J90</f>
        <v>64406703.96492915</v>
      </c>
      <c r="F68" s="7">
        <f>+summary!K90</f>
        <v>4271230712.7547536</v>
      </c>
    </row>
    <row r="69" spans="1:6" ht="12.75">
      <c r="A69" s="7" t="s">
        <v>273</v>
      </c>
      <c r="B69" s="7">
        <f>+B67-B68</f>
        <v>0</v>
      </c>
      <c r="C69" s="7">
        <f>+C67-C68</f>
        <v>0</v>
      </c>
      <c r="D69" s="7">
        <f>+D67-D68</f>
        <v>0</v>
      </c>
      <c r="E69" s="7">
        <f>+E67-E68</f>
        <v>0</v>
      </c>
      <c r="F69" s="7">
        <f>+F67-F68</f>
        <v>0</v>
      </c>
    </row>
    <row r="70" spans="1:6" ht="12.75">
      <c r="A70" s="7" t="s">
        <v>274</v>
      </c>
      <c r="B70" s="7">
        <f>+B66-B67</f>
        <v>0</v>
      </c>
      <c r="C70" s="7">
        <f>+C66-C67</f>
        <v>0</v>
      </c>
      <c r="D70" s="7">
        <f>+D66-D67</f>
        <v>0</v>
      </c>
      <c r="E70" s="7">
        <f>+E66-E67</f>
        <v>0</v>
      </c>
      <c r="F70" s="7">
        <f>+F66-F67</f>
        <v>0</v>
      </c>
    </row>
  </sheetData>
  <mergeCells count="3">
    <mergeCell ref="A62:F62"/>
    <mergeCell ref="B63:F63"/>
    <mergeCell ref="B64:F64"/>
  </mergeCells>
  <printOptions horizontalCentered="1" verticalCentered="1"/>
  <pageMargins left="0" right="0" top="0.75" bottom="0.75" header="0.25" footer="0.25"/>
  <pageSetup fitToHeight="1" fitToWidth="1" orientation="portrait" scale="95" r:id="rId1"/>
  <headerFooter alignWithMargins="0">
    <oddHeader>&amp;L&amp;"Geneva,Bold"&amp;D&amp;C&amp;"Geneva,Bold Italic"Total All Insolvencies
Summary By State&amp;R&amp;"Geneva,Bold"UNAUDITED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6.xml><?xml version="1.0" encoding="utf-8"?>
<worksheet xmlns="http://schemas.openxmlformats.org/spreadsheetml/2006/main" xmlns:r="http://schemas.openxmlformats.org/officeDocument/2006/relationships">
  <dimension ref="A1:AZ62"/>
  <sheetViews>
    <sheetView zoomScale="75" zoomScaleNormal="75" workbookViewId="0" topLeftCell="AL2">
      <selection activeCell="K77" sqref="K77"/>
    </sheetView>
  </sheetViews>
  <sheetFormatPr defaultColWidth="9.00390625" defaultRowHeight="12.75"/>
  <cols>
    <col min="1" max="1" width="17.875" style="0" bestFit="1" customWidth="1"/>
    <col min="2" max="2" width="12.125" style="0" bestFit="1" customWidth="1"/>
    <col min="3" max="3" width="7.00390625" style="0" bestFit="1" customWidth="1"/>
    <col min="4" max="7" width="13.375" style="0" bestFit="1" customWidth="1"/>
    <col min="8" max="8" width="15.00390625" style="0" bestFit="1" customWidth="1"/>
    <col min="9" max="9" width="12.125" style="0" bestFit="1" customWidth="1"/>
    <col min="10" max="11" width="11.625" style="0" customWidth="1"/>
    <col min="12" max="12" width="13.125" style="0" customWidth="1"/>
    <col min="13" max="13" width="14.625" style="0" customWidth="1"/>
    <col min="14" max="14" width="2.625" style="0" customWidth="1"/>
    <col min="15" max="15" width="12.125" style="0" bestFit="1" customWidth="1"/>
    <col min="16" max="16" width="7.00390625" style="0" bestFit="1" customWidth="1"/>
    <col min="17" max="20" width="12.125" style="0" bestFit="1" customWidth="1"/>
    <col min="21" max="21" width="13.375" style="0" bestFit="1" customWidth="1"/>
    <col min="22" max="22" width="12.125" style="0" bestFit="1" customWidth="1"/>
    <col min="23" max="23" width="13.375" style="0" bestFit="1" customWidth="1"/>
    <col min="24" max="24" width="11.625" style="0" bestFit="1" customWidth="1"/>
    <col min="25" max="25" width="12.875" style="0" customWidth="1"/>
    <col min="26" max="26" width="15.00390625" style="0" bestFit="1" customWidth="1"/>
    <col min="27" max="27" width="2.625" style="0" customWidth="1"/>
    <col min="28" max="28" width="12.125" style="0" bestFit="1" customWidth="1"/>
    <col min="29" max="29" width="7.00390625" style="0" bestFit="1" customWidth="1"/>
    <col min="30" max="30" width="13.375" style="0" bestFit="1" customWidth="1"/>
    <col min="31" max="33" width="12.125" style="0" bestFit="1" customWidth="1"/>
    <col min="34" max="34" width="13.375" style="0" bestFit="1" customWidth="1"/>
    <col min="35" max="35" width="12.125" style="0" bestFit="1" customWidth="1"/>
    <col min="36" max="36" width="13.375" style="0" bestFit="1" customWidth="1"/>
    <col min="37" max="37" width="11.625" style="0" bestFit="1" customWidth="1"/>
    <col min="38" max="38" width="12.875" style="0" customWidth="1"/>
    <col min="39" max="39" width="15.00390625" style="0" bestFit="1" customWidth="1"/>
    <col min="40" max="40" width="2.625" style="0" customWidth="1"/>
    <col min="41" max="41" width="11.625" style="0" bestFit="1" customWidth="1"/>
    <col min="42" max="42" width="7.00390625" style="0" bestFit="1" customWidth="1"/>
    <col min="43" max="43" width="10.50390625" style="0" bestFit="1" customWidth="1"/>
    <col min="44" max="44" width="9.375" style="0" bestFit="1" customWidth="1"/>
    <col min="45" max="46" width="11.00390625" style="0" bestFit="1" customWidth="1"/>
    <col min="47" max="47" width="12.125" style="0" bestFit="1" customWidth="1"/>
    <col min="48" max="49" width="7.00390625" style="0" bestFit="1" customWidth="1"/>
    <col min="50" max="51" width="7.00390625" style="0" customWidth="1"/>
    <col min="52" max="52" width="12.125" style="0" bestFit="1" customWidth="1"/>
  </cols>
  <sheetData>
    <row r="1" ht="12.75">
      <c r="A1" s="70" t="s">
        <v>0</v>
      </c>
    </row>
    <row r="2" spans="2:52" ht="12.75">
      <c r="B2" s="127" t="s">
        <v>304</v>
      </c>
      <c r="C2" s="127"/>
      <c r="D2" s="127"/>
      <c r="E2" s="127"/>
      <c r="F2" s="127"/>
      <c r="G2" s="127"/>
      <c r="H2" s="127"/>
      <c r="I2" s="127"/>
      <c r="J2" s="127"/>
      <c r="K2" s="127"/>
      <c r="L2" s="127"/>
      <c r="M2" s="127"/>
      <c r="O2" s="127" t="s">
        <v>305</v>
      </c>
      <c r="P2" s="127"/>
      <c r="Q2" s="127"/>
      <c r="R2" s="127"/>
      <c r="S2" s="127"/>
      <c r="T2" s="127"/>
      <c r="U2" s="127"/>
      <c r="V2" s="127"/>
      <c r="W2" s="127"/>
      <c r="X2" s="127"/>
      <c r="Y2" s="127"/>
      <c r="Z2" s="127"/>
      <c r="AB2" s="127" t="s">
        <v>306</v>
      </c>
      <c r="AC2" s="127"/>
      <c r="AD2" s="127"/>
      <c r="AE2" s="127"/>
      <c r="AF2" s="127"/>
      <c r="AG2" s="127"/>
      <c r="AH2" s="127"/>
      <c r="AI2" s="127"/>
      <c r="AJ2" s="127"/>
      <c r="AK2" s="127"/>
      <c r="AL2" s="127"/>
      <c r="AM2" s="127"/>
      <c r="AO2" s="127" t="s">
        <v>307</v>
      </c>
      <c r="AP2" s="127"/>
      <c r="AQ2" s="127"/>
      <c r="AR2" s="127"/>
      <c r="AS2" s="127"/>
      <c r="AT2" s="127"/>
      <c r="AU2" s="127"/>
      <c r="AV2" s="127"/>
      <c r="AW2" s="127"/>
      <c r="AX2" s="127"/>
      <c r="AY2" s="127"/>
      <c r="AZ2" s="127"/>
    </row>
    <row r="3" ht="13.5" thickBot="1"/>
    <row r="4" spans="1:52" ht="12.75">
      <c r="A4" s="70" t="s">
        <v>0</v>
      </c>
      <c r="B4" s="71" t="s">
        <v>0</v>
      </c>
      <c r="C4" s="72"/>
      <c r="D4" s="72"/>
      <c r="E4" s="72"/>
      <c r="F4" s="72"/>
      <c r="G4" s="72"/>
      <c r="H4" s="72"/>
      <c r="I4" s="72"/>
      <c r="J4" s="72"/>
      <c r="K4" s="72"/>
      <c r="L4" s="72"/>
      <c r="M4" s="73"/>
      <c r="N4" s="70"/>
      <c r="O4" s="74"/>
      <c r="P4" s="72"/>
      <c r="Q4" s="72"/>
      <c r="R4" s="72"/>
      <c r="S4" s="72"/>
      <c r="T4" s="72"/>
      <c r="U4" s="72"/>
      <c r="V4" s="72"/>
      <c r="W4" s="72"/>
      <c r="X4" s="72"/>
      <c r="Y4" s="72"/>
      <c r="Z4" s="73"/>
      <c r="AA4" s="70"/>
      <c r="AB4" s="71" t="s">
        <v>0</v>
      </c>
      <c r="AC4" s="72"/>
      <c r="AD4" s="72"/>
      <c r="AE4" s="72"/>
      <c r="AF4" s="72"/>
      <c r="AG4" s="72"/>
      <c r="AH4" s="72"/>
      <c r="AI4" s="72"/>
      <c r="AJ4" s="72"/>
      <c r="AK4" s="72"/>
      <c r="AL4" s="72"/>
      <c r="AM4" s="73"/>
      <c r="AN4" s="75"/>
      <c r="AO4" s="71" t="s">
        <v>0</v>
      </c>
      <c r="AP4" s="72"/>
      <c r="AQ4" s="72"/>
      <c r="AR4" s="76"/>
      <c r="AS4" s="72"/>
      <c r="AT4" s="72"/>
      <c r="AU4" s="72"/>
      <c r="AV4" s="72"/>
      <c r="AW4" s="72"/>
      <c r="AX4" s="72"/>
      <c r="AY4" s="72"/>
      <c r="AZ4" s="77"/>
    </row>
    <row r="5" spans="2:52" s="78" customFormat="1" ht="26.25">
      <c r="B5" s="79" t="s">
        <v>308</v>
      </c>
      <c r="C5" s="80" t="s">
        <v>309</v>
      </c>
      <c r="D5" s="81" t="s">
        <v>310</v>
      </c>
      <c r="E5" s="80" t="s">
        <v>311</v>
      </c>
      <c r="F5" s="80" t="s">
        <v>311</v>
      </c>
      <c r="G5" s="80" t="s">
        <v>311</v>
      </c>
      <c r="H5" s="81" t="s">
        <v>312</v>
      </c>
      <c r="I5" s="80" t="s">
        <v>0</v>
      </c>
      <c r="J5" s="80"/>
      <c r="K5" s="80"/>
      <c r="L5" s="80" t="s">
        <v>313</v>
      </c>
      <c r="M5" s="82"/>
      <c r="O5" s="79" t="s">
        <v>308</v>
      </c>
      <c r="P5" s="80" t="s">
        <v>309</v>
      </c>
      <c r="Q5" s="81" t="s">
        <v>310</v>
      </c>
      <c r="R5" s="80" t="s">
        <v>311</v>
      </c>
      <c r="S5" s="80" t="s">
        <v>311</v>
      </c>
      <c r="T5" s="80" t="s">
        <v>311</v>
      </c>
      <c r="U5" s="81" t="s">
        <v>312</v>
      </c>
      <c r="V5" s="80" t="s">
        <v>0</v>
      </c>
      <c r="W5" s="80"/>
      <c r="X5" s="80"/>
      <c r="Y5" s="80" t="s">
        <v>313</v>
      </c>
      <c r="Z5" s="83"/>
      <c r="AB5" s="79" t="s">
        <v>308</v>
      </c>
      <c r="AC5" s="80" t="s">
        <v>309</v>
      </c>
      <c r="AD5" s="81" t="s">
        <v>310</v>
      </c>
      <c r="AE5" s="80" t="s">
        <v>311</v>
      </c>
      <c r="AF5" s="80" t="s">
        <v>311</v>
      </c>
      <c r="AG5" s="80" t="s">
        <v>311</v>
      </c>
      <c r="AH5" s="81" t="s">
        <v>312</v>
      </c>
      <c r="AI5" s="80" t="s">
        <v>0</v>
      </c>
      <c r="AJ5" s="80"/>
      <c r="AK5" s="80"/>
      <c r="AL5" s="80" t="s">
        <v>313</v>
      </c>
      <c r="AM5" s="82"/>
      <c r="AN5" s="84"/>
      <c r="AO5" s="79" t="s">
        <v>308</v>
      </c>
      <c r="AP5" s="80" t="s">
        <v>309</v>
      </c>
      <c r="AQ5" s="81" t="s">
        <v>310</v>
      </c>
      <c r="AR5" s="80" t="s">
        <v>311</v>
      </c>
      <c r="AS5" s="80" t="s">
        <v>311</v>
      </c>
      <c r="AT5" s="80" t="s">
        <v>311</v>
      </c>
      <c r="AU5" s="81" t="s">
        <v>312</v>
      </c>
      <c r="AV5" s="80" t="s">
        <v>0</v>
      </c>
      <c r="AW5" s="80"/>
      <c r="AX5" s="85"/>
      <c r="AY5" s="80" t="s">
        <v>313</v>
      </c>
      <c r="AZ5" s="83"/>
    </row>
    <row r="6" spans="1:52" ht="12.75">
      <c r="A6" s="86" t="s">
        <v>314</v>
      </c>
      <c r="B6" s="79">
        <v>1992</v>
      </c>
      <c r="C6" s="80">
        <v>1993</v>
      </c>
      <c r="D6" s="80">
        <v>1994</v>
      </c>
      <c r="E6" s="80">
        <v>1995</v>
      </c>
      <c r="F6" s="80">
        <v>1996</v>
      </c>
      <c r="G6" s="80">
        <v>1997</v>
      </c>
      <c r="H6" s="80">
        <v>1998</v>
      </c>
      <c r="I6" s="80">
        <v>1999</v>
      </c>
      <c r="J6" s="80">
        <v>2000</v>
      </c>
      <c r="K6" s="80">
        <v>2001</v>
      </c>
      <c r="L6" s="80">
        <v>2002</v>
      </c>
      <c r="M6" s="82" t="s">
        <v>6</v>
      </c>
      <c r="N6" s="87"/>
      <c r="O6" s="79">
        <v>1992</v>
      </c>
      <c r="P6" s="80">
        <v>1993</v>
      </c>
      <c r="Q6" s="80">
        <v>1994</v>
      </c>
      <c r="R6" s="80">
        <v>1995</v>
      </c>
      <c r="S6" s="80">
        <v>1996</v>
      </c>
      <c r="T6" s="80">
        <v>1997</v>
      </c>
      <c r="U6" s="80">
        <v>1998</v>
      </c>
      <c r="V6" s="80">
        <v>1999</v>
      </c>
      <c r="W6" s="80">
        <v>2000</v>
      </c>
      <c r="X6" s="80">
        <v>2001</v>
      </c>
      <c r="Y6" s="80">
        <v>2002</v>
      </c>
      <c r="Z6" s="83" t="s">
        <v>6</v>
      </c>
      <c r="AA6" s="87"/>
      <c r="AB6" s="79">
        <v>1992</v>
      </c>
      <c r="AC6" s="80">
        <v>1993</v>
      </c>
      <c r="AD6" s="80">
        <v>1994</v>
      </c>
      <c r="AE6" s="80">
        <v>1995</v>
      </c>
      <c r="AF6" s="80">
        <v>1996</v>
      </c>
      <c r="AG6" s="80">
        <v>1997</v>
      </c>
      <c r="AH6" s="80">
        <v>1998</v>
      </c>
      <c r="AI6" s="80">
        <v>1999</v>
      </c>
      <c r="AJ6" s="80">
        <v>2000</v>
      </c>
      <c r="AK6" s="80">
        <v>2001</v>
      </c>
      <c r="AL6" s="80">
        <v>2002</v>
      </c>
      <c r="AM6" s="82" t="s">
        <v>6</v>
      </c>
      <c r="AN6" s="88"/>
      <c r="AO6" s="79">
        <v>1992</v>
      </c>
      <c r="AP6" s="80">
        <v>1993</v>
      </c>
      <c r="AQ6" s="85">
        <v>1994</v>
      </c>
      <c r="AR6" s="80">
        <v>1995</v>
      </c>
      <c r="AS6" s="80">
        <v>1996</v>
      </c>
      <c r="AT6" s="80">
        <v>1997</v>
      </c>
      <c r="AU6" s="80">
        <v>1998</v>
      </c>
      <c r="AV6" s="80">
        <v>1999</v>
      </c>
      <c r="AW6" s="80">
        <v>2000</v>
      </c>
      <c r="AX6" s="85">
        <v>2001</v>
      </c>
      <c r="AY6" s="80">
        <v>2002</v>
      </c>
      <c r="AZ6" s="83" t="s">
        <v>6</v>
      </c>
    </row>
    <row r="7" spans="2:52" ht="12.75">
      <c r="B7" s="89"/>
      <c r="C7" s="90"/>
      <c r="D7" s="90"/>
      <c r="E7" s="90"/>
      <c r="F7" s="90"/>
      <c r="G7" s="90"/>
      <c r="H7" s="90"/>
      <c r="I7" s="90"/>
      <c r="J7" s="90"/>
      <c r="K7" s="90"/>
      <c r="L7" s="91"/>
      <c r="M7" s="92"/>
      <c r="O7" s="89"/>
      <c r="P7" s="90"/>
      <c r="Q7" s="90"/>
      <c r="R7" s="90"/>
      <c r="S7" s="90"/>
      <c r="T7" s="90"/>
      <c r="U7" s="90"/>
      <c r="V7" s="90"/>
      <c r="W7" s="90"/>
      <c r="X7" s="90"/>
      <c r="Y7" s="91"/>
      <c r="Z7" s="92"/>
      <c r="AB7" s="89"/>
      <c r="AC7" s="90"/>
      <c r="AD7" s="90"/>
      <c r="AE7" s="90"/>
      <c r="AF7" s="90"/>
      <c r="AG7" s="90"/>
      <c r="AH7" s="90"/>
      <c r="AI7" s="90"/>
      <c r="AJ7" s="90"/>
      <c r="AK7" s="90"/>
      <c r="AL7" s="91"/>
      <c r="AM7" s="92"/>
      <c r="AN7" s="75"/>
      <c r="AO7" s="89"/>
      <c r="AP7" s="90"/>
      <c r="AQ7" s="91"/>
      <c r="AR7" s="90"/>
      <c r="AS7" s="90"/>
      <c r="AT7" s="90"/>
      <c r="AU7" s="90"/>
      <c r="AV7" s="90"/>
      <c r="AW7" s="90"/>
      <c r="AX7" s="90"/>
      <c r="AY7" s="91"/>
      <c r="AZ7" s="92"/>
    </row>
    <row r="8" spans="1:52" s="2" customFormat="1" ht="12.75">
      <c r="A8" s="2" t="s">
        <v>7</v>
      </c>
      <c r="B8" s="93">
        <v>839298</v>
      </c>
      <c r="C8" s="94">
        <v>0</v>
      </c>
      <c r="D8" s="94">
        <v>3019484</v>
      </c>
      <c r="E8" s="94">
        <v>1144446.81</v>
      </c>
      <c r="F8" s="94">
        <v>1143862.6120750003</v>
      </c>
      <c r="G8" s="94">
        <v>1496391.9591537928</v>
      </c>
      <c r="H8" s="94">
        <v>11513166.61966392</v>
      </c>
      <c r="I8" s="94">
        <v>914422.53</v>
      </c>
      <c r="J8" s="94">
        <v>668212</v>
      </c>
      <c r="K8" s="94">
        <v>827816.484474344</v>
      </c>
      <c r="L8" s="94">
        <v>9257783.782340005</v>
      </c>
      <c r="M8" s="95">
        <v>30824884.797707062</v>
      </c>
      <c r="N8" s="96"/>
      <c r="O8" s="97">
        <v>255438.52173913046</v>
      </c>
      <c r="P8" s="94">
        <v>0</v>
      </c>
      <c r="Q8" s="94">
        <v>915484.043478261</v>
      </c>
      <c r="R8" s="94">
        <v>985242.9839130435</v>
      </c>
      <c r="S8" s="94">
        <v>804821.2419358697</v>
      </c>
      <c r="T8" s="94">
        <v>555008.7266989804</v>
      </c>
      <c r="U8" s="94">
        <v>3419351.8230502303</v>
      </c>
      <c r="V8" s="94">
        <v>388721.2047826087</v>
      </c>
      <c r="W8" s="94">
        <v>268460.347826087</v>
      </c>
      <c r="X8" s="94">
        <v>317112.5491292496</v>
      </c>
      <c r="Y8" s="94">
        <v>3304376.8543400057</v>
      </c>
      <c r="Z8" s="95">
        <v>11214018.296893466</v>
      </c>
      <c r="AA8" s="96"/>
      <c r="AB8" s="97">
        <v>583859.4782608695</v>
      </c>
      <c r="AC8" s="94">
        <v>0</v>
      </c>
      <c r="AD8" s="94">
        <v>2103999.9565217393</v>
      </c>
      <c r="AE8" s="94">
        <v>159203.8260869565</v>
      </c>
      <c r="AF8" s="94">
        <v>339041.37013913057</v>
      </c>
      <c r="AG8" s="94">
        <v>941383.2324548124</v>
      </c>
      <c r="AH8" s="94">
        <v>8093814.79661369</v>
      </c>
      <c r="AI8" s="94">
        <v>525701.3252173914</v>
      </c>
      <c r="AJ8" s="94">
        <v>399751.652173913</v>
      </c>
      <c r="AK8" s="94">
        <v>510703.9353450943</v>
      </c>
      <c r="AL8" s="94">
        <v>5953406.928</v>
      </c>
      <c r="AM8" s="95">
        <v>19610866.5008136</v>
      </c>
      <c r="AN8" s="96"/>
      <c r="AO8" s="93">
        <v>0</v>
      </c>
      <c r="AP8" s="94">
        <v>0</v>
      </c>
      <c r="AQ8" s="94">
        <v>0</v>
      </c>
      <c r="AR8" s="94">
        <v>0</v>
      </c>
      <c r="AS8" s="94">
        <v>0</v>
      </c>
      <c r="AT8" s="94">
        <v>0</v>
      </c>
      <c r="AU8" s="94">
        <v>0</v>
      </c>
      <c r="AV8" s="94">
        <v>0</v>
      </c>
      <c r="AW8" s="94">
        <v>0</v>
      </c>
      <c r="AX8" s="94">
        <v>0</v>
      </c>
      <c r="AY8" s="94">
        <v>0</v>
      </c>
      <c r="AZ8" s="95">
        <v>0</v>
      </c>
    </row>
    <row r="9" spans="1:52" s="2" customFormat="1" ht="12.75">
      <c r="A9" s="2" t="s">
        <v>9</v>
      </c>
      <c r="B9" s="93">
        <v>438140</v>
      </c>
      <c r="C9" s="94">
        <v>0</v>
      </c>
      <c r="D9" s="94">
        <v>370076</v>
      </c>
      <c r="E9" s="94">
        <v>44882.36</v>
      </c>
      <c r="F9" s="94">
        <v>-902319.0854799998</v>
      </c>
      <c r="G9" s="94">
        <v>-0.4879145781706029</v>
      </c>
      <c r="H9" s="94">
        <v>1238448.8184103572</v>
      </c>
      <c r="I9" s="94">
        <v>126906.3</v>
      </c>
      <c r="J9" s="94">
        <v>154957</v>
      </c>
      <c r="K9" s="94">
        <v>152456.21756661515</v>
      </c>
      <c r="L9" s="94">
        <v>1780604.7495521244</v>
      </c>
      <c r="M9" s="95">
        <v>3404151.872134519</v>
      </c>
      <c r="N9" s="96"/>
      <c r="O9" s="97">
        <v>36511.666666666664</v>
      </c>
      <c r="P9" s="94">
        <v>0</v>
      </c>
      <c r="Q9" s="94">
        <v>33143.75</v>
      </c>
      <c r="R9" s="94">
        <v>15093.11</v>
      </c>
      <c r="S9" s="94">
        <v>-70267.12712333331</v>
      </c>
      <c r="T9" s="94">
        <v>31599.95934045182</v>
      </c>
      <c r="U9" s="94">
        <v>97893.05890873079</v>
      </c>
      <c r="V9" s="94">
        <v>13040.525</v>
      </c>
      <c r="W9" s="94">
        <v>13464</v>
      </c>
      <c r="X9" s="94">
        <v>12039.906241543547</v>
      </c>
      <c r="Y9" s="94">
        <v>143417.84435212478</v>
      </c>
      <c r="Z9" s="95">
        <v>325936.6933861843</v>
      </c>
      <c r="AA9" s="96"/>
      <c r="AB9" s="97">
        <v>401628.3333333333</v>
      </c>
      <c r="AC9" s="94">
        <v>0</v>
      </c>
      <c r="AD9" s="94">
        <v>336932.25</v>
      </c>
      <c r="AE9" s="94">
        <v>29789.25</v>
      </c>
      <c r="AF9" s="94">
        <v>-832051.9583566665</v>
      </c>
      <c r="AG9" s="94">
        <v>-31600.44725502999</v>
      </c>
      <c r="AH9" s="94">
        <v>1140555.7595016265</v>
      </c>
      <c r="AI9" s="94">
        <v>113865.775</v>
      </c>
      <c r="AJ9" s="94">
        <v>141493</v>
      </c>
      <c r="AK9" s="94">
        <v>140416.3113250716</v>
      </c>
      <c r="AL9" s="94">
        <v>1637186.9051999997</v>
      </c>
      <c r="AM9" s="95">
        <v>3078215.1787483348</v>
      </c>
      <c r="AN9" s="96"/>
      <c r="AO9" s="93">
        <v>0</v>
      </c>
      <c r="AP9" s="94">
        <v>0</v>
      </c>
      <c r="AQ9" s="94">
        <v>0</v>
      </c>
      <c r="AR9" s="94">
        <v>0</v>
      </c>
      <c r="AS9" s="94">
        <v>0</v>
      </c>
      <c r="AT9" s="94">
        <v>0</v>
      </c>
      <c r="AU9" s="94">
        <v>0</v>
      </c>
      <c r="AV9" s="94">
        <v>0</v>
      </c>
      <c r="AW9" s="94">
        <v>0</v>
      </c>
      <c r="AX9" s="94">
        <v>0</v>
      </c>
      <c r="AY9" s="94">
        <v>0</v>
      </c>
      <c r="AZ9" s="95">
        <v>0</v>
      </c>
    </row>
    <row r="10" spans="1:52" s="2" customFormat="1" ht="12.75">
      <c r="A10" s="2" t="s">
        <v>10</v>
      </c>
      <c r="B10" s="93">
        <v>1596303</v>
      </c>
      <c r="C10" s="94">
        <v>0</v>
      </c>
      <c r="D10" s="94">
        <v>4726874</v>
      </c>
      <c r="E10" s="94">
        <v>1318873.34</v>
      </c>
      <c r="F10" s="94">
        <v>1206952.9275299993</v>
      </c>
      <c r="G10" s="94">
        <v>2053993.7669200362</v>
      </c>
      <c r="H10" s="94">
        <v>14865.477568124646</v>
      </c>
      <c r="I10" s="94">
        <v>8372.700000000012</v>
      </c>
      <c r="J10" s="94">
        <v>-76557</v>
      </c>
      <c r="K10" s="94">
        <v>73358.58053497178</v>
      </c>
      <c r="L10" s="94">
        <v>553963.5110673942</v>
      </c>
      <c r="M10" s="95">
        <v>11477000.303620527</v>
      </c>
      <c r="N10" s="96"/>
      <c r="O10" s="97">
        <v>660835.1129032258</v>
      </c>
      <c r="P10" s="94">
        <v>0</v>
      </c>
      <c r="Q10" s="94">
        <v>1928246.2580645164</v>
      </c>
      <c r="R10" s="94">
        <v>933375.5873118279</v>
      </c>
      <c r="S10" s="94">
        <v>760774.2335473653</v>
      </c>
      <c r="T10" s="94">
        <v>1014880.6293163591</v>
      </c>
      <c r="U10" s="94">
        <v>-6294.830117230834</v>
      </c>
      <c r="V10" s="94">
        <v>97869.85430107528</v>
      </c>
      <c r="W10" s="94">
        <v>25315.220430107525</v>
      </c>
      <c r="X10" s="94">
        <v>73829.33620816533</v>
      </c>
      <c r="Y10" s="94">
        <v>553963.5110673942</v>
      </c>
      <c r="Z10" s="95">
        <v>6042794.9130328065</v>
      </c>
      <c r="AA10" s="96"/>
      <c r="AB10" s="97">
        <v>935467.8870967743</v>
      </c>
      <c r="AC10" s="94">
        <v>0</v>
      </c>
      <c r="AD10" s="94">
        <v>2798627.741935484</v>
      </c>
      <c r="AE10" s="94">
        <v>385497.75268817204</v>
      </c>
      <c r="AF10" s="94">
        <v>446178.693982634</v>
      </c>
      <c r="AG10" s="94">
        <v>1039113.1376036771</v>
      </c>
      <c r="AH10" s="94">
        <v>21160.30768535548</v>
      </c>
      <c r="AI10" s="94">
        <v>-89497.15430107526</v>
      </c>
      <c r="AJ10" s="94">
        <v>-101872.22043010754</v>
      </c>
      <c r="AK10" s="94">
        <v>-470.7556731935485</v>
      </c>
      <c r="AL10" s="94">
        <v>0</v>
      </c>
      <c r="AM10" s="95">
        <v>5434205.39058772</v>
      </c>
      <c r="AN10" s="96"/>
      <c r="AO10" s="93">
        <v>0</v>
      </c>
      <c r="AP10" s="94">
        <v>0</v>
      </c>
      <c r="AQ10" s="94">
        <v>0</v>
      </c>
      <c r="AR10" s="94">
        <v>0</v>
      </c>
      <c r="AS10" s="94">
        <v>0</v>
      </c>
      <c r="AT10" s="94">
        <v>0</v>
      </c>
      <c r="AU10" s="94">
        <v>0</v>
      </c>
      <c r="AV10" s="94">
        <v>0</v>
      </c>
      <c r="AW10" s="94">
        <v>0</v>
      </c>
      <c r="AX10" s="94">
        <v>0</v>
      </c>
      <c r="AY10" s="94">
        <v>0</v>
      </c>
      <c r="AZ10" s="95">
        <v>0</v>
      </c>
    </row>
    <row r="11" spans="1:52" s="2" customFormat="1" ht="12.75">
      <c r="A11" s="2" t="s">
        <v>11</v>
      </c>
      <c r="B11" s="93">
        <v>474262</v>
      </c>
      <c r="C11" s="94">
        <v>0</v>
      </c>
      <c r="D11" s="94">
        <v>1411306</v>
      </c>
      <c r="E11" s="94">
        <v>-1411303.02</v>
      </c>
      <c r="F11" s="94">
        <v>-3434133.7580150003</v>
      </c>
      <c r="G11" s="94">
        <v>-0.19814117648638785</v>
      </c>
      <c r="H11" s="94">
        <v>-0.43295526945439633</v>
      </c>
      <c r="I11" s="94">
        <v>0.25999999999112333</v>
      </c>
      <c r="J11" s="94">
        <v>0</v>
      </c>
      <c r="K11" s="94">
        <v>-0.250848875290103</v>
      </c>
      <c r="L11" s="94">
        <v>4524371.171447592</v>
      </c>
      <c r="M11" s="95">
        <v>1564501.77148727</v>
      </c>
      <c r="N11" s="96"/>
      <c r="O11" s="97">
        <v>291213.50877192983</v>
      </c>
      <c r="P11" s="94">
        <v>0</v>
      </c>
      <c r="Q11" s="94">
        <v>859442.0175438597</v>
      </c>
      <c r="R11" s="94">
        <v>-743956.6515789474</v>
      </c>
      <c r="S11" s="94">
        <v>-2016280.7521144736</v>
      </c>
      <c r="T11" s="94">
        <v>53212.31693085654</v>
      </c>
      <c r="U11" s="94">
        <v>-11267.88480064561</v>
      </c>
      <c r="V11" s="94">
        <v>18694.984210526312</v>
      </c>
      <c r="W11" s="94">
        <v>15899.438596491229</v>
      </c>
      <c r="X11" s="94">
        <v>14600.029821052947</v>
      </c>
      <c r="Y11" s="94">
        <v>2887184.266247591</v>
      </c>
      <c r="Z11" s="95">
        <v>1368741.273628241</v>
      </c>
      <c r="AA11" s="96"/>
      <c r="AB11" s="97">
        <v>183048.4912280702</v>
      </c>
      <c r="AC11" s="94">
        <v>0</v>
      </c>
      <c r="AD11" s="94">
        <v>551863.9824561405</v>
      </c>
      <c r="AE11" s="94">
        <v>-675169.3684210527</v>
      </c>
      <c r="AF11" s="94">
        <v>-1418167.0059005264</v>
      </c>
      <c r="AG11" s="94">
        <v>-53720.51507203303</v>
      </c>
      <c r="AH11" s="94">
        <v>-33376.548154623844</v>
      </c>
      <c r="AI11" s="94">
        <v>-18694.72421052632</v>
      </c>
      <c r="AJ11" s="94">
        <v>-15899.438596491229</v>
      </c>
      <c r="AK11" s="94">
        <v>-14600.280669928237</v>
      </c>
      <c r="AL11" s="94">
        <v>1637186.9052000004</v>
      </c>
      <c r="AM11" s="95">
        <v>142471.4978590291</v>
      </c>
      <c r="AN11" s="96"/>
      <c r="AO11" s="93">
        <v>0</v>
      </c>
      <c r="AP11" s="94">
        <v>0</v>
      </c>
      <c r="AQ11" s="94">
        <v>0</v>
      </c>
      <c r="AR11" s="94">
        <v>7823</v>
      </c>
      <c r="AS11" s="94">
        <v>314</v>
      </c>
      <c r="AT11" s="94">
        <v>508</v>
      </c>
      <c r="AU11" s="94">
        <v>44644</v>
      </c>
      <c r="AV11" s="94">
        <v>0</v>
      </c>
      <c r="AW11" s="94">
        <v>0</v>
      </c>
      <c r="AX11" s="94">
        <v>0</v>
      </c>
      <c r="AY11" s="94">
        <v>0</v>
      </c>
      <c r="AZ11" s="95">
        <v>53289</v>
      </c>
    </row>
    <row r="12" spans="1:52" s="2" customFormat="1" ht="12.75">
      <c r="A12" s="2" t="s">
        <v>12</v>
      </c>
      <c r="B12" s="93">
        <v>18710796</v>
      </c>
      <c r="C12" s="94">
        <v>0</v>
      </c>
      <c r="D12" s="94">
        <v>64001665</v>
      </c>
      <c r="E12" s="94">
        <v>46270341.63</v>
      </c>
      <c r="F12" s="94">
        <v>45341695.491795</v>
      </c>
      <c r="G12" s="94">
        <v>25184460.733220257</v>
      </c>
      <c r="H12" s="94">
        <v>242597616.70415264</v>
      </c>
      <c r="I12" s="94">
        <v>16048955.61</v>
      </c>
      <c r="J12" s="94">
        <v>15237268</v>
      </c>
      <c r="K12" s="94">
        <v>15941556.045690417</v>
      </c>
      <c r="L12" s="94">
        <v>181537610.81967866</v>
      </c>
      <c r="M12" s="95">
        <v>670871966.034537</v>
      </c>
      <c r="N12" s="96"/>
      <c r="O12" s="97">
        <v>7023430.360655738</v>
      </c>
      <c r="P12" s="94">
        <v>0</v>
      </c>
      <c r="Q12" s="94">
        <v>23683412.08911307</v>
      </c>
      <c r="R12" s="94">
        <v>19918683.9620723</v>
      </c>
      <c r="S12" s="94">
        <v>19903092.14235937</v>
      </c>
      <c r="T12" s="94">
        <v>10827595.273545898</v>
      </c>
      <c r="U12" s="94">
        <v>90472982.30433731</v>
      </c>
      <c r="V12" s="94">
        <v>6721767.124308533</v>
      </c>
      <c r="W12" s="94">
        <v>6196001.472047078</v>
      </c>
      <c r="X12" s="94">
        <v>6360113.137630627</v>
      </c>
      <c r="Y12" s="94">
        <v>70953077.13207866</v>
      </c>
      <c r="Z12" s="95">
        <v>262060154.99814856</v>
      </c>
      <c r="AA12" s="96"/>
      <c r="AB12" s="97">
        <v>11687365.639344264</v>
      </c>
      <c r="AC12" s="94">
        <v>0</v>
      </c>
      <c r="AD12" s="94">
        <v>40318252.91088693</v>
      </c>
      <c r="AE12" s="94">
        <v>26351657.6679277</v>
      </c>
      <c r="AF12" s="94">
        <v>25438603.34943563</v>
      </c>
      <c r="AG12" s="94">
        <v>14356865.45967436</v>
      </c>
      <c r="AH12" s="94">
        <v>152124634.39981532</v>
      </c>
      <c r="AI12" s="94">
        <v>9327188.485691467</v>
      </c>
      <c r="AJ12" s="94">
        <v>9041266.527952923</v>
      </c>
      <c r="AK12" s="94">
        <v>9581442.90805979</v>
      </c>
      <c r="AL12" s="94">
        <v>110584533.68760002</v>
      </c>
      <c r="AM12" s="95">
        <v>408811811.0363884</v>
      </c>
      <c r="AN12" s="96"/>
      <c r="AO12" s="93">
        <v>0</v>
      </c>
      <c r="AP12" s="94">
        <v>0</v>
      </c>
      <c r="AQ12" s="94">
        <v>0</v>
      </c>
      <c r="AR12" s="94">
        <v>0</v>
      </c>
      <c r="AS12" s="94">
        <v>0</v>
      </c>
      <c r="AT12" s="94">
        <v>0</v>
      </c>
      <c r="AU12" s="94">
        <v>0</v>
      </c>
      <c r="AV12" s="94">
        <v>0</v>
      </c>
      <c r="AW12" s="94">
        <v>0</v>
      </c>
      <c r="AX12" s="94">
        <v>0</v>
      </c>
      <c r="AY12" s="94">
        <v>0</v>
      </c>
      <c r="AZ12" s="95">
        <v>0</v>
      </c>
    </row>
    <row r="13" spans="1:52" s="2" customFormat="1" ht="12.75">
      <c r="A13" s="2" t="s">
        <v>14</v>
      </c>
      <c r="B13" s="93">
        <v>0</v>
      </c>
      <c r="C13" s="94">
        <v>0</v>
      </c>
      <c r="D13" s="94">
        <v>0</v>
      </c>
      <c r="E13" s="94">
        <v>0</v>
      </c>
      <c r="F13" s="94">
        <v>0</v>
      </c>
      <c r="G13" s="94">
        <v>0</v>
      </c>
      <c r="H13" s="94">
        <v>0</v>
      </c>
      <c r="I13" s="94">
        <v>0</v>
      </c>
      <c r="J13" s="94">
        <v>0</v>
      </c>
      <c r="K13" s="94">
        <v>0</v>
      </c>
      <c r="L13" s="94">
        <v>0</v>
      </c>
      <c r="M13" s="95">
        <v>0</v>
      </c>
      <c r="N13" s="96"/>
      <c r="O13" s="97">
        <v>0</v>
      </c>
      <c r="P13" s="94">
        <v>0</v>
      </c>
      <c r="Q13" s="94">
        <v>0</v>
      </c>
      <c r="R13" s="94">
        <v>0</v>
      </c>
      <c r="S13" s="94">
        <v>0</v>
      </c>
      <c r="T13" s="94">
        <v>0</v>
      </c>
      <c r="U13" s="94">
        <v>0</v>
      </c>
      <c r="V13" s="94">
        <v>0</v>
      </c>
      <c r="W13" s="94">
        <v>0</v>
      </c>
      <c r="X13" s="94">
        <v>0</v>
      </c>
      <c r="Y13" s="94">
        <v>0</v>
      </c>
      <c r="Z13" s="95">
        <v>0</v>
      </c>
      <c r="AA13" s="96"/>
      <c r="AB13" s="97">
        <v>0</v>
      </c>
      <c r="AC13" s="94">
        <v>0</v>
      </c>
      <c r="AD13" s="94">
        <v>0</v>
      </c>
      <c r="AE13" s="94">
        <v>0</v>
      </c>
      <c r="AF13" s="94">
        <v>0</v>
      </c>
      <c r="AG13" s="94">
        <v>0</v>
      </c>
      <c r="AH13" s="94">
        <v>0</v>
      </c>
      <c r="AI13" s="94">
        <v>0</v>
      </c>
      <c r="AJ13" s="94">
        <v>0</v>
      </c>
      <c r="AK13" s="94">
        <v>0</v>
      </c>
      <c r="AL13" s="94">
        <v>0</v>
      </c>
      <c r="AM13" s="95">
        <v>0</v>
      </c>
      <c r="AN13" s="96"/>
      <c r="AO13" s="93">
        <v>0</v>
      </c>
      <c r="AP13" s="94">
        <v>0</v>
      </c>
      <c r="AQ13" s="94">
        <v>0</v>
      </c>
      <c r="AR13" s="94">
        <v>0</v>
      </c>
      <c r="AS13" s="94">
        <v>0</v>
      </c>
      <c r="AT13" s="94">
        <v>0</v>
      </c>
      <c r="AU13" s="94">
        <v>0</v>
      </c>
      <c r="AV13" s="94">
        <v>0</v>
      </c>
      <c r="AW13" s="94">
        <v>0</v>
      </c>
      <c r="AX13" s="94">
        <v>0</v>
      </c>
      <c r="AY13" s="94">
        <v>0</v>
      </c>
      <c r="AZ13" s="95">
        <v>0</v>
      </c>
    </row>
    <row r="14" spans="1:52" s="2" customFormat="1" ht="12.75">
      <c r="A14" s="2" t="s">
        <v>15</v>
      </c>
      <c r="B14" s="93">
        <v>0</v>
      </c>
      <c r="C14" s="94">
        <v>0</v>
      </c>
      <c r="D14" s="94">
        <v>0</v>
      </c>
      <c r="E14" s="94">
        <v>0</v>
      </c>
      <c r="F14" s="94">
        <v>0</v>
      </c>
      <c r="G14" s="94">
        <v>0</v>
      </c>
      <c r="H14" s="94">
        <v>0</v>
      </c>
      <c r="I14" s="94">
        <v>0</v>
      </c>
      <c r="J14" s="94">
        <v>0</v>
      </c>
      <c r="K14" s="94">
        <v>0</v>
      </c>
      <c r="L14" s="94">
        <v>0</v>
      </c>
      <c r="M14" s="95">
        <v>0</v>
      </c>
      <c r="N14" s="96"/>
      <c r="O14" s="97">
        <v>0</v>
      </c>
      <c r="P14" s="94">
        <v>0</v>
      </c>
      <c r="Q14" s="94">
        <v>0</v>
      </c>
      <c r="R14" s="94">
        <v>0</v>
      </c>
      <c r="S14" s="94">
        <v>0</v>
      </c>
      <c r="T14" s="94">
        <v>0</v>
      </c>
      <c r="U14" s="94">
        <v>0</v>
      </c>
      <c r="V14" s="94">
        <v>0</v>
      </c>
      <c r="W14" s="94">
        <v>0</v>
      </c>
      <c r="X14" s="94">
        <v>0</v>
      </c>
      <c r="Y14" s="94">
        <v>0</v>
      </c>
      <c r="Z14" s="95">
        <v>0</v>
      </c>
      <c r="AA14" s="96"/>
      <c r="AB14" s="97">
        <v>0</v>
      </c>
      <c r="AC14" s="94">
        <v>0</v>
      </c>
      <c r="AD14" s="94">
        <v>0</v>
      </c>
      <c r="AE14" s="94">
        <v>0</v>
      </c>
      <c r="AF14" s="94">
        <v>0</v>
      </c>
      <c r="AG14" s="94">
        <v>0</v>
      </c>
      <c r="AH14" s="94">
        <v>0</v>
      </c>
      <c r="AI14" s="94">
        <v>0</v>
      </c>
      <c r="AJ14" s="94">
        <v>0</v>
      </c>
      <c r="AK14" s="94">
        <v>0</v>
      </c>
      <c r="AL14" s="94">
        <v>0</v>
      </c>
      <c r="AM14" s="95">
        <v>0</v>
      </c>
      <c r="AN14" s="96"/>
      <c r="AO14" s="93">
        <v>0</v>
      </c>
      <c r="AP14" s="94">
        <v>0</v>
      </c>
      <c r="AQ14" s="94">
        <v>0</v>
      </c>
      <c r="AR14" s="94">
        <v>0</v>
      </c>
      <c r="AS14" s="94">
        <v>0</v>
      </c>
      <c r="AT14" s="94">
        <v>0</v>
      </c>
      <c r="AU14" s="94">
        <v>0</v>
      </c>
      <c r="AV14" s="94">
        <v>0</v>
      </c>
      <c r="AW14" s="94">
        <v>0</v>
      </c>
      <c r="AX14" s="94">
        <v>0</v>
      </c>
      <c r="AY14" s="94">
        <v>0</v>
      </c>
      <c r="AZ14" s="95">
        <v>0</v>
      </c>
    </row>
    <row r="15" spans="1:52" s="2" customFormat="1" ht="12.75">
      <c r="A15" s="2" t="s">
        <v>17</v>
      </c>
      <c r="B15" s="93">
        <v>473295</v>
      </c>
      <c r="C15" s="94">
        <v>0</v>
      </c>
      <c r="D15" s="94">
        <v>503812</v>
      </c>
      <c r="E15" s="94">
        <v>254029.65</v>
      </c>
      <c r="F15" s="94">
        <v>379337.7688349999</v>
      </c>
      <c r="G15" s="94">
        <v>150913.26426285983</v>
      </c>
      <c r="H15" s="94">
        <v>2854867.168396676</v>
      </c>
      <c r="I15" s="94">
        <v>223580.22</v>
      </c>
      <c r="J15" s="94">
        <v>167525</v>
      </c>
      <c r="K15" s="94">
        <v>195659.41653495125</v>
      </c>
      <c r="L15" s="94">
        <v>2182939.325346733</v>
      </c>
      <c r="M15" s="95">
        <v>7385958.81337622</v>
      </c>
      <c r="N15" s="96"/>
      <c r="O15" s="97">
        <v>210353.33333333328</v>
      </c>
      <c r="P15" s="94">
        <v>0</v>
      </c>
      <c r="Q15" s="94">
        <v>209389.1111111111</v>
      </c>
      <c r="R15" s="94">
        <v>180878.65</v>
      </c>
      <c r="S15" s="94">
        <v>197890.44725999996</v>
      </c>
      <c r="T15" s="94">
        <v>130669.56189460435</v>
      </c>
      <c r="U15" s="94">
        <v>1268768.5735898418</v>
      </c>
      <c r="V15" s="94">
        <v>125037.54222222221</v>
      </c>
      <c r="W15" s="94">
        <v>83080</v>
      </c>
      <c r="X15" s="94">
        <v>99875.4682599772</v>
      </c>
      <c r="Y15" s="94">
        <v>1066675.5263467329</v>
      </c>
      <c r="Z15" s="95">
        <v>3572618.214017823</v>
      </c>
      <c r="AA15" s="96"/>
      <c r="AB15" s="97">
        <v>262941.6666666667</v>
      </c>
      <c r="AC15" s="94">
        <v>0</v>
      </c>
      <c r="AD15" s="94">
        <v>294422.8888888889</v>
      </c>
      <c r="AE15" s="94">
        <v>73151</v>
      </c>
      <c r="AF15" s="94">
        <v>162080.32157499995</v>
      </c>
      <c r="AG15" s="94">
        <v>-1084.2976317445282</v>
      </c>
      <c r="AH15" s="94">
        <v>1522645.594806834</v>
      </c>
      <c r="AI15" s="94">
        <v>98542.67777777778</v>
      </c>
      <c r="AJ15" s="94">
        <v>84445</v>
      </c>
      <c r="AK15" s="94">
        <v>95783.94827497403</v>
      </c>
      <c r="AL15" s="94">
        <v>1116263.799</v>
      </c>
      <c r="AM15" s="95">
        <v>3709192.599358397</v>
      </c>
      <c r="AN15" s="96"/>
      <c r="AO15" s="93">
        <v>0</v>
      </c>
      <c r="AP15" s="94">
        <v>0</v>
      </c>
      <c r="AQ15" s="94">
        <v>0</v>
      </c>
      <c r="AR15" s="94">
        <v>0</v>
      </c>
      <c r="AS15" s="94">
        <v>19367</v>
      </c>
      <c r="AT15" s="94">
        <v>21328</v>
      </c>
      <c r="AU15" s="94">
        <v>63453</v>
      </c>
      <c r="AV15" s="94">
        <v>0</v>
      </c>
      <c r="AW15" s="94">
        <v>0</v>
      </c>
      <c r="AX15" s="94">
        <v>0</v>
      </c>
      <c r="AY15" s="94">
        <v>0</v>
      </c>
      <c r="AZ15" s="95">
        <v>104148</v>
      </c>
    </row>
    <row r="16" spans="1:52" s="2" customFormat="1" ht="12.75">
      <c r="A16" s="2" t="s">
        <v>315</v>
      </c>
      <c r="B16" s="93">
        <v>0</v>
      </c>
      <c r="C16" s="94">
        <v>0</v>
      </c>
      <c r="D16" s="94">
        <v>0</v>
      </c>
      <c r="E16" s="94">
        <v>0</v>
      </c>
      <c r="F16" s="94">
        <v>0</v>
      </c>
      <c r="G16" s="94">
        <v>0</v>
      </c>
      <c r="H16" s="94">
        <v>0</v>
      </c>
      <c r="I16" s="94">
        <v>0</v>
      </c>
      <c r="J16" s="94">
        <v>0</v>
      </c>
      <c r="K16" s="94">
        <v>0</v>
      </c>
      <c r="L16" s="94">
        <v>0</v>
      </c>
      <c r="M16" s="95">
        <v>0</v>
      </c>
      <c r="N16" s="96"/>
      <c r="O16" s="97">
        <v>0</v>
      </c>
      <c r="P16" s="94">
        <v>0</v>
      </c>
      <c r="Q16" s="94">
        <v>0</v>
      </c>
      <c r="R16" s="94">
        <v>0</v>
      </c>
      <c r="S16" s="94">
        <v>0</v>
      </c>
      <c r="T16" s="94">
        <v>0</v>
      </c>
      <c r="U16" s="94">
        <v>0</v>
      </c>
      <c r="V16" s="94">
        <v>0</v>
      </c>
      <c r="W16" s="94">
        <v>0</v>
      </c>
      <c r="X16" s="94">
        <v>0</v>
      </c>
      <c r="Y16" s="94">
        <v>0</v>
      </c>
      <c r="Z16" s="95">
        <v>0</v>
      </c>
      <c r="AA16" s="96"/>
      <c r="AB16" s="97">
        <v>0</v>
      </c>
      <c r="AC16" s="94">
        <v>0</v>
      </c>
      <c r="AD16" s="94">
        <v>0</v>
      </c>
      <c r="AE16" s="94">
        <v>0</v>
      </c>
      <c r="AF16" s="94">
        <v>0</v>
      </c>
      <c r="AG16" s="94">
        <v>0</v>
      </c>
      <c r="AH16" s="94">
        <v>0</v>
      </c>
      <c r="AI16" s="94">
        <v>0</v>
      </c>
      <c r="AJ16" s="94">
        <v>0</v>
      </c>
      <c r="AK16" s="94">
        <v>0</v>
      </c>
      <c r="AL16" s="94">
        <v>0</v>
      </c>
      <c r="AM16" s="95">
        <v>0</v>
      </c>
      <c r="AN16" s="96"/>
      <c r="AO16" s="93">
        <v>0</v>
      </c>
      <c r="AP16" s="94">
        <v>0</v>
      </c>
      <c r="AQ16" s="94">
        <v>0</v>
      </c>
      <c r="AR16" s="94">
        <v>0</v>
      </c>
      <c r="AS16" s="94">
        <v>0</v>
      </c>
      <c r="AT16" s="94">
        <v>0</v>
      </c>
      <c r="AU16" s="94">
        <v>0</v>
      </c>
      <c r="AV16" s="94">
        <v>0</v>
      </c>
      <c r="AW16" s="94">
        <v>0</v>
      </c>
      <c r="AX16" s="94">
        <v>0</v>
      </c>
      <c r="AY16" s="94">
        <v>0</v>
      </c>
      <c r="AZ16" s="95">
        <v>0</v>
      </c>
    </row>
    <row r="17" spans="1:52" s="2" customFormat="1" ht="12.75">
      <c r="A17" s="2" t="s">
        <v>21</v>
      </c>
      <c r="B17" s="93">
        <v>6300354</v>
      </c>
      <c r="C17" s="94">
        <v>0</v>
      </c>
      <c r="D17" s="94">
        <v>18176441</v>
      </c>
      <c r="E17" s="94">
        <v>-1342636.68</v>
      </c>
      <c r="F17" s="94">
        <v>3460098.6823350005</v>
      </c>
      <c r="G17" s="94">
        <v>8626719.855608357</v>
      </c>
      <c r="H17" s="94">
        <v>73610170.64340816</v>
      </c>
      <c r="I17" s="94">
        <v>5306274.09</v>
      </c>
      <c r="J17" s="94">
        <v>4460072</v>
      </c>
      <c r="K17" s="94">
        <v>5019916.050311033</v>
      </c>
      <c r="L17" s="94">
        <v>56941269.75706828</v>
      </c>
      <c r="M17" s="95">
        <v>180558679.3987308</v>
      </c>
      <c r="N17" s="96"/>
      <c r="O17" s="97">
        <v>2946520.440165062</v>
      </c>
      <c r="P17" s="94">
        <v>0</v>
      </c>
      <c r="Q17" s="94">
        <v>8397987.426409904</v>
      </c>
      <c r="R17" s="94">
        <v>714509.5332049518</v>
      </c>
      <c r="S17" s="94">
        <v>2714335.909854058</v>
      </c>
      <c r="T17" s="94">
        <v>4676494.413902121</v>
      </c>
      <c r="U17" s="94">
        <v>34346189.83850588</v>
      </c>
      <c r="V17" s="94">
        <v>2775408.654195323</v>
      </c>
      <c r="W17" s="94">
        <v>2290562.755158184</v>
      </c>
      <c r="X17" s="94">
        <v>2550056.8999422686</v>
      </c>
      <c r="Y17" s="94">
        <v>28141663.742868274</v>
      </c>
      <c r="Z17" s="95">
        <v>89553729.61420603</v>
      </c>
      <c r="AA17" s="96"/>
      <c r="AB17" s="97">
        <v>3353833.5598349376</v>
      </c>
      <c r="AC17" s="94">
        <v>0</v>
      </c>
      <c r="AD17" s="94">
        <v>9778453.573590096</v>
      </c>
      <c r="AE17" s="94">
        <v>-2057146.2132049515</v>
      </c>
      <c r="AF17" s="94">
        <v>745762.7724809421</v>
      </c>
      <c r="AG17" s="94">
        <v>3950225.4417062365</v>
      </c>
      <c r="AH17" s="94">
        <v>39263980.804902285</v>
      </c>
      <c r="AI17" s="94">
        <v>2530865.4358046763</v>
      </c>
      <c r="AJ17" s="94">
        <v>2169509.2448418154</v>
      </c>
      <c r="AK17" s="94">
        <v>2469859.1503687636</v>
      </c>
      <c r="AL17" s="94">
        <v>28799606.0142</v>
      </c>
      <c r="AM17" s="95">
        <v>91004949.7845248</v>
      </c>
      <c r="AN17" s="96"/>
      <c r="AO17" s="93">
        <v>0</v>
      </c>
      <c r="AP17" s="94">
        <v>0</v>
      </c>
      <c r="AQ17" s="94">
        <v>0</v>
      </c>
      <c r="AR17" s="94">
        <v>0</v>
      </c>
      <c r="AS17" s="94">
        <v>0</v>
      </c>
      <c r="AT17" s="94">
        <v>0</v>
      </c>
      <c r="AU17" s="94">
        <v>0</v>
      </c>
      <c r="AV17" s="94">
        <v>0</v>
      </c>
      <c r="AW17" s="94">
        <v>0</v>
      </c>
      <c r="AX17" s="94">
        <v>0</v>
      </c>
      <c r="AY17" s="94">
        <v>0</v>
      </c>
      <c r="AZ17" s="95">
        <v>0</v>
      </c>
    </row>
    <row r="18" spans="1:52" s="2" customFormat="1" ht="12.75">
      <c r="A18" s="2" t="s">
        <v>23</v>
      </c>
      <c r="B18" s="93">
        <v>2521857</v>
      </c>
      <c r="C18" s="94">
        <v>0</v>
      </c>
      <c r="D18" s="94">
        <v>891566</v>
      </c>
      <c r="E18" s="94">
        <v>3863099.49</v>
      </c>
      <c r="F18" s="94">
        <v>1489014.53406</v>
      </c>
      <c r="G18" s="94">
        <v>2266975.012808402</v>
      </c>
      <c r="H18" s="94">
        <v>19764339.666880317</v>
      </c>
      <c r="I18" s="94">
        <v>1341364.77</v>
      </c>
      <c r="J18" s="94">
        <v>1011306</v>
      </c>
      <c r="K18" s="94">
        <v>1238617.679304358</v>
      </c>
      <c r="L18" s="94">
        <v>13694579.404622272</v>
      </c>
      <c r="M18" s="95">
        <v>48082719.55767535</v>
      </c>
      <c r="N18" s="96"/>
      <c r="O18" s="97">
        <v>1231604.5813953488</v>
      </c>
      <c r="P18" s="94">
        <v>0</v>
      </c>
      <c r="Q18" s="94">
        <v>415712.32558139536</v>
      </c>
      <c r="R18" s="94">
        <v>2482410.0713953488</v>
      </c>
      <c r="S18" s="94">
        <v>1131573.3845409302</v>
      </c>
      <c r="T18" s="94">
        <v>1240148.610906429</v>
      </c>
      <c r="U18" s="94">
        <v>8520679.738921318</v>
      </c>
      <c r="V18" s="94">
        <v>748023.9109302326</v>
      </c>
      <c r="W18" s="94">
        <v>573269.6279069767</v>
      </c>
      <c r="X18" s="94">
        <v>676857.0772219318</v>
      </c>
      <c r="Y18" s="94">
        <v>7145831.783822271</v>
      </c>
      <c r="Z18" s="95">
        <v>24166111.112622183</v>
      </c>
      <c r="AA18" s="96"/>
      <c r="AB18" s="97">
        <v>1290252.4186046512</v>
      </c>
      <c r="AC18" s="94">
        <v>0</v>
      </c>
      <c r="AD18" s="94">
        <v>475853.67441860464</v>
      </c>
      <c r="AE18" s="94">
        <v>1380689.4186046512</v>
      </c>
      <c r="AF18" s="94">
        <v>357441.14951906976</v>
      </c>
      <c r="AG18" s="94">
        <v>1026714.4019019732</v>
      </c>
      <c r="AH18" s="94">
        <v>8909130.927958997</v>
      </c>
      <c r="AI18" s="94">
        <v>593340.8590697674</v>
      </c>
      <c r="AJ18" s="94">
        <v>438036.37209302327</v>
      </c>
      <c r="AK18" s="94">
        <v>561760.6020824264</v>
      </c>
      <c r="AL18" s="94">
        <v>6548747.6208</v>
      </c>
      <c r="AM18" s="95">
        <v>21581967.445053164</v>
      </c>
      <c r="AN18" s="96"/>
      <c r="AO18" s="93">
        <v>0</v>
      </c>
      <c r="AP18" s="94">
        <v>0</v>
      </c>
      <c r="AQ18" s="94">
        <v>0</v>
      </c>
      <c r="AR18" s="94">
        <v>0</v>
      </c>
      <c r="AS18" s="94">
        <v>0</v>
      </c>
      <c r="AT18" s="94">
        <v>112</v>
      </c>
      <c r="AU18" s="94">
        <v>2334529</v>
      </c>
      <c r="AV18" s="94">
        <v>0</v>
      </c>
      <c r="AW18" s="94">
        <v>0</v>
      </c>
      <c r="AX18" s="94">
        <v>0</v>
      </c>
      <c r="AY18" s="94">
        <v>0</v>
      </c>
      <c r="AZ18" s="95">
        <v>2334641</v>
      </c>
    </row>
    <row r="19" spans="1:52" s="2" customFormat="1" ht="12.75">
      <c r="A19" s="2" t="s">
        <v>24</v>
      </c>
      <c r="B19" s="93">
        <v>1338635</v>
      </c>
      <c r="C19" s="94">
        <v>0</v>
      </c>
      <c r="D19" s="94">
        <v>1926142</v>
      </c>
      <c r="E19" s="94">
        <v>2975668.69</v>
      </c>
      <c r="F19" s="94">
        <v>1270221.6081700004</v>
      </c>
      <c r="G19" s="94">
        <v>1966069.8583669816</v>
      </c>
      <c r="H19" s="94">
        <v>15555853.32740012</v>
      </c>
      <c r="I19" s="94">
        <v>1112140.94</v>
      </c>
      <c r="J19" s="94">
        <v>975938</v>
      </c>
      <c r="K19" s="94">
        <v>1031288.7568958019</v>
      </c>
      <c r="L19" s="94">
        <v>11817234.104278747</v>
      </c>
      <c r="M19" s="95">
        <v>39969192.28511165</v>
      </c>
      <c r="N19" s="96"/>
      <c r="O19" s="97">
        <v>808396.461038961</v>
      </c>
      <c r="P19" s="94">
        <v>0</v>
      </c>
      <c r="Q19" s="94">
        <v>1116305.344155844</v>
      </c>
      <c r="R19" s="94">
        <v>1852945.8848051946</v>
      </c>
      <c r="S19" s="94">
        <v>887349.60363513</v>
      </c>
      <c r="T19" s="94">
        <v>1304002.4729099304</v>
      </c>
      <c r="U19" s="94">
        <v>9345984.300920563</v>
      </c>
      <c r="V19" s="94">
        <v>705606.8533766234</v>
      </c>
      <c r="W19" s="94">
        <v>611608.7662337662</v>
      </c>
      <c r="X19" s="94">
        <v>641720.6176636637</v>
      </c>
      <c r="Y19" s="94">
        <v>7277761.321678746</v>
      </c>
      <c r="Z19" s="95">
        <v>24551681.626418423</v>
      </c>
      <c r="AA19" s="96"/>
      <c r="AB19" s="97">
        <v>530238.538961039</v>
      </c>
      <c r="AC19" s="94">
        <v>0</v>
      </c>
      <c r="AD19" s="94">
        <v>809836.6558441559</v>
      </c>
      <c r="AE19" s="94">
        <v>1122722.8051948054</v>
      </c>
      <c r="AF19" s="94">
        <v>382872.0045348703</v>
      </c>
      <c r="AG19" s="94">
        <v>662067.3854570513</v>
      </c>
      <c r="AH19" s="94">
        <v>6209869.026479557</v>
      </c>
      <c r="AI19" s="94">
        <v>406534.08662337664</v>
      </c>
      <c r="AJ19" s="94">
        <v>364329.2337662338</v>
      </c>
      <c r="AK19" s="94">
        <v>389568.1392321382</v>
      </c>
      <c r="AL19" s="94">
        <v>4539472.7826000005</v>
      </c>
      <c r="AM19" s="95">
        <v>15417510.658693228</v>
      </c>
      <c r="AN19" s="96"/>
      <c r="AO19" s="93">
        <v>0</v>
      </c>
      <c r="AP19" s="94">
        <v>0</v>
      </c>
      <c r="AQ19" s="94">
        <v>0</v>
      </c>
      <c r="AR19" s="94">
        <v>0</v>
      </c>
      <c r="AS19" s="94">
        <v>0</v>
      </c>
      <c r="AT19" s="94">
        <v>0</v>
      </c>
      <c r="AU19" s="94">
        <v>0</v>
      </c>
      <c r="AV19" s="94">
        <v>0</v>
      </c>
      <c r="AW19" s="94">
        <v>0</v>
      </c>
      <c r="AX19" s="94">
        <v>0</v>
      </c>
      <c r="AY19" s="94">
        <v>0</v>
      </c>
      <c r="AZ19" s="95">
        <v>0</v>
      </c>
    </row>
    <row r="20" spans="1:52" s="2" customFormat="1" ht="12.75">
      <c r="A20" s="2" t="s">
        <v>26</v>
      </c>
      <c r="B20" s="93">
        <v>430101</v>
      </c>
      <c r="C20" s="94">
        <v>0</v>
      </c>
      <c r="D20" s="94">
        <v>1417635</v>
      </c>
      <c r="E20" s="94">
        <v>331701.04</v>
      </c>
      <c r="F20" s="94">
        <v>422973.79387999984</v>
      </c>
      <c r="G20" s="94">
        <v>649436.0077555145</v>
      </c>
      <c r="H20" s="94">
        <v>5290475.859773291</v>
      </c>
      <c r="I20" s="94">
        <v>404673.52</v>
      </c>
      <c r="J20" s="94">
        <v>342630</v>
      </c>
      <c r="K20" s="94">
        <v>376320.0157289907</v>
      </c>
      <c r="L20" s="94">
        <v>4308177.305924367</v>
      </c>
      <c r="M20" s="95">
        <v>13974123.543062164</v>
      </c>
      <c r="N20" s="96"/>
      <c r="O20" s="97">
        <v>199689.75</v>
      </c>
      <c r="P20" s="94">
        <v>0</v>
      </c>
      <c r="Q20" s="94">
        <v>652770.3928571427</v>
      </c>
      <c r="R20" s="94">
        <v>265999.54</v>
      </c>
      <c r="S20" s="94">
        <v>303744.7435871428</v>
      </c>
      <c r="T20" s="94">
        <v>299903.86074363167</v>
      </c>
      <c r="U20" s="94">
        <v>2445252.6689808746</v>
      </c>
      <c r="V20" s="94">
        <v>203432.17</v>
      </c>
      <c r="W20" s="94">
        <v>173473.92857142855</v>
      </c>
      <c r="X20" s="94">
        <v>184817.02202983983</v>
      </c>
      <c r="Y20" s="94">
        <v>2075649.7079243672</v>
      </c>
      <c r="Z20" s="95">
        <v>6804733.784694427</v>
      </c>
      <c r="AA20" s="96"/>
      <c r="AB20" s="97">
        <v>230411.25</v>
      </c>
      <c r="AC20" s="94">
        <v>0</v>
      </c>
      <c r="AD20" s="94">
        <v>764864.607142857</v>
      </c>
      <c r="AE20" s="94">
        <v>65701.5</v>
      </c>
      <c r="AF20" s="94">
        <v>119229.05029285706</v>
      </c>
      <c r="AG20" s="94">
        <v>349532.14701188274</v>
      </c>
      <c r="AH20" s="94">
        <v>2845223.190792416</v>
      </c>
      <c r="AI20" s="94">
        <v>201241.35</v>
      </c>
      <c r="AJ20" s="94">
        <v>169156.07142857142</v>
      </c>
      <c r="AK20" s="94">
        <v>191502.9936991509</v>
      </c>
      <c r="AL20" s="94">
        <v>2232527.5979999998</v>
      </c>
      <c r="AM20" s="95">
        <v>7169389.758367736</v>
      </c>
      <c r="AN20" s="96"/>
      <c r="AO20" s="93">
        <v>0</v>
      </c>
      <c r="AP20" s="94">
        <v>0</v>
      </c>
      <c r="AQ20" s="94">
        <v>0</v>
      </c>
      <c r="AR20" s="94">
        <v>0</v>
      </c>
      <c r="AS20" s="94">
        <v>0</v>
      </c>
      <c r="AT20" s="94">
        <v>0</v>
      </c>
      <c r="AU20" s="94">
        <v>0</v>
      </c>
      <c r="AV20" s="94">
        <v>0</v>
      </c>
      <c r="AW20" s="94">
        <v>0</v>
      </c>
      <c r="AX20" s="94">
        <v>0</v>
      </c>
      <c r="AY20" s="94">
        <v>0</v>
      </c>
      <c r="AZ20" s="95">
        <v>0</v>
      </c>
    </row>
    <row r="21" spans="1:52" s="2" customFormat="1" ht="12.75">
      <c r="A21" s="2" t="s">
        <v>28</v>
      </c>
      <c r="B21" s="93">
        <v>5424717.000000001</v>
      </c>
      <c r="C21" s="94">
        <v>0</v>
      </c>
      <c r="D21" s="94">
        <v>15198791.000000004</v>
      </c>
      <c r="E21" s="94">
        <v>6082312.42</v>
      </c>
      <c r="F21" s="94">
        <v>5610886.964254997</v>
      </c>
      <c r="G21" s="94">
        <v>9240876.242622765</v>
      </c>
      <c r="H21" s="94">
        <v>69299026.05973376</v>
      </c>
      <c r="I21" s="94">
        <v>4726096.13</v>
      </c>
      <c r="J21" s="94">
        <v>3958122</v>
      </c>
      <c r="K21" s="94">
        <v>4408524.466176165</v>
      </c>
      <c r="L21" s="94">
        <v>49782753.50281375</v>
      </c>
      <c r="M21" s="95">
        <v>173732105.78560144</v>
      </c>
      <c r="N21" s="96"/>
      <c r="O21" s="97">
        <v>2123462.9144215537</v>
      </c>
      <c r="P21" s="94">
        <v>0</v>
      </c>
      <c r="Q21" s="94">
        <v>5800999.513470683</v>
      </c>
      <c r="R21" s="94">
        <v>3916406.4406022187</v>
      </c>
      <c r="S21" s="94">
        <v>3309682.380112495</v>
      </c>
      <c r="T21" s="94">
        <v>3447304.3025797517</v>
      </c>
      <c r="U21" s="94">
        <v>25236888.24119828</v>
      </c>
      <c r="V21" s="94">
        <v>2213247.941537243</v>
      </c>
      <c r="W21" s="94">
        <v>1800227.223454834</v>
      </c>
      <c r="X21" s="94">
        <v>1955849.9796735125</v>
      </c>
      <c r="Y21" s="94">
        <v>21206400.248413745</v>
      </c>
      <c r="Z21" s="95">
        <v>71010469.18546432</v>
      </c>
      <c r="AA21" s="96"/>
      <c r="AB21" s="97">
        <v>3301254.085578447</v>
      </c>
      <c r="AC21" s="94">
        <v>0</v>
      </c>
      <c r="AD21" s="94">
        <v>9397791.48652932</v>
      </c>
      <c r="AE21" s="94">
        <v>2055552.9793977814</v>
      </c>
      <c r="AF21" s="94">
        <v>2083914.5841425017</v>
      </c>
      <c r="AG21" s="94">
        <v>4458551.940043014</v>
      </c>
      <c r="AH21" s="94">
        <v>39179334.818535484</v>
      </c>
      <c r="AI21" s="94">
        <v>2512848.1884627575</v>
      </c>
      <c r="AJ21" s="94">
        <v>2157894.7765451665</v>
      </c>
      <c r="AK21" s="94">
        <v>2452674.4865026525</v>
      </c>
      <c r="AL21" s="94">
        <v>28576353.254400004</v>
      </c>
      <c r="AM21" s="95">
        <v>96176170.60013713</v>
      </c>
      <c r="AN21" s="96"/>
      <c r="AO21" s="93">
        <v>0</v>
      </c>
      <c r="AP21" s="94">
        <v>0</v>
      </c>
      <c r="AQ21" s="94">
        <v>0</v>
      </c>
      <c r="AR21" s="94">
        <v>110353</v>
      </c>
      <c r="AS21" s="94">
        <v>217290</v>
      </c>
      <c r="AT21" s="94">
        <v>1335020</v>
      </c>
      <c r="AU21" s="94">
        <v>4882803</v>
      </c>
      <c r="AV21" s="94">
        <v>0</v>
      </c>
      <c r="AW21" s="94">
        <v>0</v>
      </c>
      <c r="AX21" s="94">
        <v>0</v>
      </c>
      <c r="AY21" s="94">
        <v>0</v>
      </c>
      <c r="AZ21" s="95">
        <v>6545466</v>
      </c>
    </row>
    <row r="22" spans="1:52" s="2" customFormat="1" ht="12.75">
      <c r="A22" s="2" t="s">
        <v>30</v>
      </c>
      <c r="B22" s="93">
        <v>1122231</v>
      </c>
      <c r="C22" s="94">
        <v>0</v>
      </c>
      <c r="D22" s="94">
        <v>3777405</v>
      </c>
      <c r="E22" s="94">
        <v>926483.22</v>
      </c>
      <c r="F22" s="94">
        <v>988937.4276449999</v>
      </c>
      <c r="G22" s="94">
        <v>1850892.776147786</v>
      </c>
      <c r="H22" s="94">
        <v>15154248.771025086</v>
      </c>
      <c r="I22" s="94">
        <v>1037048.28</v>
      </c>
      <c r="J22" s="94">
        <v>925907</v>
      </c>
      <c r="K22" s="94">
        <v>1003744.6532308407</v>
      </c>
      <c r="L22" s="94">
        <v>11483245.72308134</v>
      </c>
      <c r="M22" s="95">
        <v>38270143.85113005</v>
      </c>
      <c r="N22" s="96"/>
      <c r="O22" s="97">
        <v>369055.8322147651</v>
      </c>
      <c r="P22" s="94">
        <v>0</v>
      </c>
      <c r="Q22" s="94">
        <v>1234508.4429530199</v>
      </c>
      <c r="R22" s="94">
        <v>541771.3877852348</v>
      </c>
      <c r="S22" s="94">
        <v>535402.805064463</v>
      </c>
      <c r="T22" s="94">
        <v>757035.329068735</v>
      </c>
      <c r="U22" s="94">
        <v>4972479.1234688535</v>
      </c>
      <c r="V22" s="94">
        <v>396090.2397315436</v>
      </c>
      <c r="W22" s="94">
        <v>344244.6375838926</v>
      </c>
      <c r="X22" s="94">
        <v>365584.7372176625</v>
      </c>
      <c r="Y22" s="94">
        <v>4041487.0630813395</v>
      </c>
      <c r="Z22" s="95">
        <v>13557659.598169507</v>
      </c>
      <c r="AA22" s="96"/>
      <c r="AB22" s="97">
        <v>753175.167785235</v>
      </c>
      <c r="AC22" s="94">
        <v>0</v>
      </c>
      <c r="AD22" s="94">
        <v>2542896.5570469797</v>
      </c>
      <c r="AE22" s="94">
        <v>384711.83221476513</v>
      </c>
      <c r="AF22" s="94">
        <v>453534.62258053693</v>
      </c>
      <c r="AG22" s="94">
        <v>1093375.447079051</v>
      </c>
      <c r="AH22" s="94">
        <v>10168940.647556232</v>
      </c>
      <c r="AI22" s="94">
        <v>640958.0402684563</v>
      </c>
      <c r="AJ22" s="94">
        <v>581662.3624161074</v>
      </c>
      <c r="AK22" s="94">
        <v>638159.9160131782</v>
      </c>
      <c r="AL22" s="94">
        <v>7441758.66</v>
      </c>
      <c r="AM22" s="95">
        <v>24699173.252960544</v>
      </c>
      <c r="AN22" s="96"/>
      <c r="AO22" s="93">
        <v>0</v>
      </c>
      <c r="AP22" s="94">
        <v>0</v>
      </c>
      <c r="AQ22" s="94">
        <v>0</v>
      </c>
      <c r="AR22" s="94">
        <v>0</v>
      </c>
      <c r="AS22" s="94">
        <v>0</v>
      </c>
      <c r="AT22" s="94">
        <v>482</v>
      </c>
      <c r="AU22" s="94">
        <v>12829</v>
      </c>
      <c r="AV22" s="94">
        <v>0</v>
      </c>
      <c r="AW22" s="94">
        <v>0</v>
      </c>
      <c r="AX22" s="94">
        <v>0</v>
      </c>
      <c r="AY22" s="94">
        <v>0</v>
      </c>
      <c r="AZ22" s="95">
        <v>13311</v>
      </c>
    </row>
    <row r="23" spans="1:52" s="2" customFormat="1" ht="12.75">
      <c r="A23" s="2" t="s">
        <v>32</v>
      </c>
      <c r="B23" s="93">
        <v>1054519</v>
      </c>
      <c r="C23" s="94">
        <v>0</v>
      </c>
      <c r="D23" s="94">
        <v>2744761</v>
      </c>
      <c r="E23" s="94">
        <v>2002704.04</v>
      </c>
      <c r="F23" s="94">
        <v>1675577.57397</v>
      </c>
      <c r="G23" s="94">
        <v>734584.5364860059</v>
      </c>
      <c r="H23" s="94">
        <v>11711074.398204274</v>
      </c>
      <c r="I23" s="94">
        <v>872987.54</v>
      </c>
      <c r="J23" s="94">
        <v>686154</v>
      </c>
      <c r="K23" s="94">
        <v>839686.0762655793</v>
      </c>
      <c r="L23" s="94">
        <v>9300608.085316047</v>
      </c>
      <c r="M23" s="95">
        <v>31622656.250241905</v>
      </c>
      <c r="N23" s="96"/>
      <c r="O23" s="97">
        <v>342256.1666666667</v>
      </c>
      <c r="P23" s="94">
        <v>0</v>
      </c>
      <c r="Q23" s="94">
        <v>871891.6842105263</v>
      </c>
      <c r="R23" s="94">
        <v>1092032.8470175439</v>
      </c>
      <c r="S23" s="94">
        <v>1054032.786376228</v>
      </c>
      <c r="T23" s="94">
        <v>148485.28815773875</v>
      </c>
      <c r="U23" s="94">
        <v>3876382.780140995</v>
      </c>
      <c r="V23" s="94">
        <v>389353.78929824557</v>
      </c>
      <c r="W23" s="94">
        <v>291982.7192982456</v>
      </c>
      <c r="X23" s="94">
        <v>346404.1578734229</v>
      </c>
      <c r="Y23" s="94">
        <v>3570453.917116048</v>
      </c>
      <c r="Z23" s="95">
        <v>11983276.136155661</v>
      </c>
      <c r="AA23" s="96"/>
      <c r="AB23" s="97">
        <v>712262.8333333334</v>
      </c>
      <c r="AC23" s="94">
        <v>0</v>
      </c>
      <c r="AD23" s="94">
        <v>1872869.3157894737</v>
      </c>
      <c r="AE23" s="94">
        <v>910671.1929824562</v>
      </c>
      <c r="AF23" s="94">
        <v>621544.7875937719</v>
      </c>
      <c r="AG23" s="94">
        <v>584845.2483282671</v>
      </c>
      <c r="AH23" s="94">
        <v>7795123.618063279</v>
      </c>
      <c r="AI23" s="94">
        <v>483633.7507017544</v>
      </c>
      <c r="AJ23" s="94">
        <v>394171.2807017544</v>
      </c>
      <c r="AK23" s="94">
        <v>493281.9183921565</v>
      </c>
      <c r="AL23" s="94">
        <v>5730154.1682</v>
      </c>
      <c r="AM23" s="95">
        <v>19598558.11408625</v>
      </c>
      <c r="AN23" s="96"/>
      <c r="AO23" s="93">
        <v>0</v>
      </c>
      <c r="AP23" s="94">
        <v>0</v>
      </c>
      <c r="AQ23" s="94">
        <v>0</v>
      </c>
      <c r="AR23" s="94">
        <v>0</v>
      </c>
      <c r="AS23" s="94">
        <v>0</v>
      </c>
      <c r="AT23" s="94">
        <v>1254</v>
      </c>
      <c r="AU23" s="94">
        <v>39568</v>
      </c>
      <c r="AV23" s="94">
        <v>0</v>
      </c>
      <c r="AW23" s="94">
        <v>0</v>
      </c>
      <c r="AX23" s="94">
        <v>0</v>
      </c>
      <c r="AY23" s="94">
        <v>0</v>
      </c>
      <c r="AZ23" s="95">
        <v>40822</v>
      </c>
    </row>
    <row r="24" spans="1:52" s="2" customFormat="1" ht="12.75">
      <c r="A24" s="2" t="s">
        <v>34</v>
      </c>
      <c r="B24" s="93">
        <v>1027577</v>
      </c>
      <c r="C24" s="94">
        <v>0</v>
      </c>
      <c r="D24" s="94">
        <v>3175623</v>
      </c>
      <c r="E24" s="94">
        <v>1102591.99</v>
      </c>
      <c r="F24" s="94">
        <v>1210207.9207050004</v>
      </c>
      <c r="G24" s="94">
        <v>1247740.7234006375</v>
      </c>
      <c r="H24" s="94">
        <v>12360675.844807968</v>
      </c>
      <c r="I24" s="94">
        <v>942567.33</v>
      </c>
      <c r="J24" s="94">
        <v>714586</v>
      </c>
      <c r="K24" s="94">
        <v>839144.5462159694</v>
      </c>
      <c r="L24" s="94">
        <v>9486727.212439599</v>
      </c>
      <c r="M24" s="95">
        <v>32107441.567569174</v>
      </c>
      <c r="N24" s="96"/>
      <c r="O24" s="97">
        <v>704866.8677685951</v>
      </c>
      <c r="P24" s="94">
        <v>0</v>
      </c>
      <c r="Q24" s="94">
        <v>2143583.4214876033</v>
      </c>
      <c r="R24" s="94">
        <v>834803.0065289256</v>
      </c>
      <c r="S24" s="94">
        <v>973862.5175083887</v>
      </c>
      <c r="T24" s="94">
        <v>973122.5292748176</v>
      </c>
      <c r="U24" s="94">
        <v>8351067.52413516</v>
      </c>
      <c r="V24" s="94">
        <v>681154.375123967</v>
      </c>
      <c r="W24" s="94">
        <v>510455.3388429752</v>
      </c>
      <c r="X24" s="94">
        <v>595883.9453663657</v>
      </c>
      <c r="Y24" s="94">
        <v>6658858.921639599</v>
      </c>
      <c r="Z24" s="95">
        <v>22427658.447676398</v>
      </c>
      <c r="AA24" s="96"/>
      <c r="AB24" s="97">
        <v>322710.13223140495</v>
      </c>
      <c r="AC24" s="94">
        <v>0</v>
      </c>
      <c r="AD24" s="94">
        <v>1032039.5785123968</v>
      </c>
      <c r="AE24" s="94">
        <v>267788.9834710744</v>
      </c>
      <c r="AF24" s="94">
        <v>236345.40319661165</v>
      </c>
      <c r="AG24" s="94">
        <v>274618.19412582007</v>
      </c>
      <c r="AH24" s="94">
        <v>4009608.320672808</v>
      </c>
      <c r="AI24" s="94">
        <v>261412.95487603307</v>
      </c>
      <c r="AJ24" s="94">
        <v>204130.6611570248</v>
      </c>
      <c r="AK24" s="94">
        <v>243260.6008496036</v>
      </c>
      <c r="AL24" s="94">
        <v>2827868.2907999996</v>
      </c>
      <c r="AM24" s="95">
        <v>9679783.119892776</v>
      </c>
      <c r="AN24" s="96"/>
      <c r="AO24" s="93">
        <v>0</v>
      </c>
      <c r="AP24" s="94">
        <v>0</v>
      </c>
      <c r="AQ24" s="94">
        <v>0</v>
      </c>
      <c r="AR24" s="94">
        <v>0</v>
      </c>
      <c r="AS24" s="94">
        <v>0</v>
      </c>
      <c r="AT24" s="94">
        <v>0</v>
      </c>
      <c r="AU24" s="94">
        <v>0</v>
      </c>
      <c r="AV24" s="94">
        <v>0</v>
      </c>
      <c r="AW24" s="94">
        <v>0</v>
      </c>
      <c r="AX24" s="94">
        <v>0</v>
      </c>
      <c r="AY24" s="94">
        <v>0</v>
      </c>
      <c r="AZ24" s="95">
        <v>0</v>
      </c>
    </row>
    <row r="25" spans="1:52" s="2" customFormat="1" ht="12.75">
      <c r="A25" s="2" t="s">
        <v>36</v>
      </c>
      <c r="B25" s="93">
        <v>954803</v>
      </c>
      <c r="C25" s="94">
        <v>0</v>
      </c>
      <c r="D25" s="94">
        <v>3174331</v>
      </c>
      <c r="E25" s="94">
        <v>1005185.43</v>
      </c>
      <c r="F25" s="94">
        <v>870726.8393350001</v>
      </c>
      <c r="G25" s="94">
        <v>1583305.1542944035</v>
      </c>
      <c r="H25" s="94">
        <v>12986194.205585944</v>
      </c>
      <c r="I25" s="94">
        <v>877359.24</v>
      </c>
      <c r="J25" s="94">
        <v>793983</v>
      </c>
      <c r="K25" s="94">
        <v>874048.5835922413</v>
      </c>
      <c r="L25" s="94">
        <v>9921740.048723148</v>
      </c>
      <c r="M25" s="95">
        <v>33041676.501530737</v>
      </c>
      <c r="N25" s="96"/>
      <c r="O25" s="97">
        <v>330797.8897637796</v>
      </c>
      <c r="P25" s="94">
        <v>0</v>
      </c>
      <c r="Q25" s="94">
        <v>1092883.472440945</v>
      </c>
      <c r="R25" s="94">
        <v>629348.5796062993</v>
      </c>
      <c r="S25" s="94">
        <v>446107.9828404725</v>
      </c>
      <c r="T25" s="94">
        <v>694562.8408579036</v>
      </c>
      <c r="U25" s="94">
        <v>4547138.228298156</v>
      </c>
      <c r="V25" s="94">
        <v>338911.5083464568</v>
      </c>
      <c r="W25" s="94">
        <v>306367.14960629924</v>
      </c>
      <c r="X25" s="94">
        <v>344002.88751237234</v>
      </c>
      <c r="Y25" s="94">
        <v>3745080.360923148</v>
      </c>
      <c r="Z25" s="95">
        <v>12475200.900195833</v>
      </c>
      <c r="AA25" s="96"/>
      <c r="AB25" s="97">
        <v>624005.1102362205</v>
      </c>
      <c r="AC25" s="94">
        <v>0</v>
      </c>
      <c r="AD25" s="94">
        <v>2081447.5275590555</v>
      </c>
      <c r="AE25" s="94">
        <v>375836.8503937008</v>
      </c>
      <c r="AF25" s="94">
        <v>424618.85649452766</v>
      </c>
      <c r="AG25" s="94">
        <v>888742.3134364999</v>
      </c>
      <c r="AH25" s="94">
        <v>8439055.977287788</v>
      </c>
      <c r="AI25" s="94">
        <v>538447.7316535434</v>
      </c>
      <c r="AJ25" s="94">
        <v>487615.8503937008</v>
      </c>
      <c r="AK25" s="94">
        <v>530045.6960798689</v>
      </c>
      <c r="AL25" s="94">
        <v>6176659.6878</v>
      </c>
      <c r="AM25" s="95">
        <v>20566475.601334907</v>
      </c>
      <c r="AN25" s="96"/>
      <c r="AO25" s="93">
        <v>0</v>
      </c>
      <c r="AP25" s="94">
        <v>0</v>
      </c>
      <c r="AQ25" s="94">
        <v>0</v>
      </c>
      <c r="AR25" s="94">
        <v>0</v>
      </c>
      <c r="AS25" s="94">
        <v>0</v>
      </c>
      <c r="AT25" s="94">
        <v>0</v>
      </c>
      <c r="AU25" s="94">
        <v>0</v>
      </c>
      <c r="AV25" s="94">
        <v>0</v>
      </c>
      <c r="AW25" s="94">
        <v>0</v>
      </c>
      <c r="AX25" s="94">
        <v>0</v>
      </c>
      <c r="AY25" s="94">
        <v>0</v>
      </c>
      <c r="AZ25" s="95">
        <v>0</v>
      </c>
    </row>
    <row r="26" spans="1:52" s="2" customFormat="1" ht="12.75">
      <c r="A26" s="2" t="s">
        <v>38</v>
      </c>
      <c r="B26" s="93">
        <v>0</v>
      </c>
      <c r="C26" s="94">
        <v>0</v>
      </c>
      <c r="D26" s="94">
        <v>0</v>
      </c>
      <c r="E26" s="94">
        <v>0</v>
      </c>
      <c r="F26" s="94">
        <v>0</v>
      </c>
      <c r="G26" s="94">
        <v>0</v>
      </c>
      <c r="H26" s="94">
        <v>0</v>
      </c>
      <c r="I26" s="94">
        <v>0</v>
      </c>
      <c r="J26" s="94">
        <v>0</v>
      </c>
      <c r="K26" s="94">
        <v>0</v>
      </c>
      <c r="L26" s="94">
        <v>0</v>
      </c>
      <c r="M26" s="95">
        <v>0</v>
      </c>
      <c r="N26" s="96"/>
      <c r="O26" s="97">
        <v>0</v>
      </c>
      <c r="P26" s="94">
        <v>0</v>
      </c>
      <c r="Q26" s="94">
        <v>0</v>
      </c>
      <c r="R26" s="94">
        <v>0</v>
      </c>
      <c r="S26" s="94">
        <v>0</v>
      </c>
      <c r="T26" s="94">
        <v>0</v>
      </c>
      <c r="U26" s="94">
        <v>0</v>
      </c>
      <c r="V26" s="94">
        <v>0</v>
      </c>
      <c r="W26" s="94">
        <v>0</v>
      </c>
      <c r="X26" s="94">
        <v>0</v>
      </c>
      <c r="Y26" s="94">
        <v>0</v>
      </c>
      <c r="Z26" s="95">
        <v>0</v>
      </c>
      <c r="AA26" s="96"/>
      <c r="AB26" s="97">
        <v>0</v>
      </c>
      <c r="AC26" s="94">
        <v>0</v>
      </c>
      <c r="AD26" s="94">
        <v>0</v>
      </c>
      <c r="AE26" s="94">
        <v>0</v>
      </c>
      <c r="AF26" s="94">
        <v>0</v>
      </c>
      <c r="AG26" s="94">
        <v>0</v>
      </c>
      <c r="AH26" s="94">
        <v>0</v>
      </c>
      <c r="AI26" s="94">
        <v>0</v>
      </c>
      <c r="AJ26" s="94">
        <v>0</v>
      </c>
      <c r="AK26" s="94">
        <v>0</v>
      </c>
      <c r="AL26" s="94">
        <v>0</v>
      </c>
      <c r="AM26" s="95">
        <v>0</v>
      </c>
      <c r="AN26" s="96"/>
      <c r="AO26" s="93">
        <v>0</v>
      </c>
      <c r="AP26" s="94">
        <v>0</v>
      </c>
      <c r="AQ26" s="94">
        <v>0</v>
      </c>
      <c r="AR26" s="94">
        <v>0</v>
      </c>
      <c r="AS26" s="94">
        <v>0</v>
      </c>
      <c r="AT26" s="94">
        <v>0</v>
      </c>
      <c r="AU26" s="94">
        <v>0</v>
      </c>
      <c r="AV26" s="94">
        <v>0</v>
      </c>
      <c r="AW26" s="94">
        <v>0</v>
      </c>
      <c r="AX26" s="94">
        <v>0</v>
      </c>
      <c r="AY26" s="94">
        <v>0</v>
      </c>
      <c r="AZ26" s="95">
        <v>0</v>
      </c>
    </row>
    <row r="27" spans="1:52" s="2" customFormat="1" ht="12.75">
      <c r="A27" s="2" t="s">
        <v>39</v>
      </c>
      <c r="B27" s="93">
        <v>0</v>
      </c>
      <c r="C27" s="94">
        <v>0</v>
      </c>
      <c r="D27" s="94">
        <v>0</v>
      </c>
      <c r="E27" s="94">
        <v>0</v>
      </c>
      <c r="F27" s="94">
        <v>0</v>
      </c>
      <c r="G27" s="94">
        <v>0</v>
      </c>
      <c r="H27" s="94">
        <v>0</v>
      </c>
      <c r="I27" s="94">
        <v>0</v>
      </c>
      <c r="J27" s="94">
        <v>0</v>
      </c>
      <c r="K27" s="94">
        <v>0</v>
      </c>
      <c r="L27" s="94">
        <v>0</v>
      </c>
      <c r="M27" s="95">
        <v>0</v>
      </c>
      <c r="N27" s="96"/>
      <c r="O27" s="97">
        <v>0</v>
      </c>
      <c r="P27" s="94">
        <v>0</v>
      </c>
      <c r="Q27" s="94">
        <v>0</v>
      </c>
      <c r="R27" s="94">
        <v>0</v>
      </c>
      <c r="S27" s="94">
        <v>0</v>
      </c>
      <c r="T27" s="94">
        <v>0</v>
      </c>
      <c r="U27" s="94">
        <v>0</v>
      </c>
      <c r="V27" s="94">
        <v>0</v>
      </c>
      <c r="W27" s="94">
        <v>0</v>
      </c>
      <c r="X27" s="94">
        <v>0</v>
      </c>
      <c r="Y27" s="94">
        <v>0</v>
      </c>
      <c r="Z27" s="95">
        <v>0</v>
      </c>
      <c r="AA27" s="96"/>
      <c r="AB27" s="97">
        <v>0</v>
      </c>
      <c r="AC27" s="94">
        <v>0</v>
      </c>
      <c r="AD27" s="94">
        <v>0</v>
      </c>
      <c r="AE27" s="94">
        <v>0</v>
      </c>
      <c r="AF27" s="94">
        <v>0</v>
      </c>
      <c r="AG27" s="94">
        <v>0</v>
      </c>
      <c r="AH27" s="94">
        <v>0</v>
      </c>
      <c r="AI27" s="94">
        <v>0</v>
      </c>
      <c r="AJ27" s="94">
        <v>0</v>
      </c>
      <c r="AK27" s="94">
        <v>0</v>
      </c>
      <c r="AL27" s="94">
        <v>0</v>
      </c>
      <c r="AM27" s="95">
        <v>0</v>
      </c>
      <c r="AN27" s="96"/>
      <c r="AO27" s="93">
        <v>0</v>
      </c>
      <c r="AP27" s="94">
        <v>0</v>
      </c>
      <c r="AQ27" s="94">
        <v>0</v>
      </c>
      <c r="AR27" s="94">
        <v>0</v>
      </c>
      <c r="AS27" s="94">
        <v>0</v>
      </c>
      <c r="AT27" s="94">
        <v>0</v>
      </c>
      <c r="AU27" s="94">
        <v>0</v>
      </c>
      <c r="AV27" s="94">
        <v>0</v>
      </c>
      <c r="AW27" s="94">
        <v>0</v>
      </c>
      <c r="AX27" s="94">
        <v>0</v>
      </c>
      <c r="AY27" s="94">
        <v>0</v>
      </c>
      <c r="AZ27" s="95">
        <v>0</v>
      </c>
    </row>
    <row r="28" spans="1:52" s="2" customFormat="1" ht="12.75">
      <c r="A28" s="2" t="s">
        <v>41</v>
      </c>
      <c r="B28" s="93">
        <v>939802</v>
      </c>
      <c r="C28" s="94">
        <v>0</v>
      </c>
      <c r="D28" s="94">
        <v>3161455</v>
      </c>
      <c r="E28" s="94">
        <v>991841</v>
      </c>
      <c r="F28" s="94">
        <v>554629.0860699997</v>
      </c>
      <c r="G28" s="94">
        <v>2136981.682519735</v>
      </c>
      <c r="H28" s="94">
        <v>19881853.148740638</v>
      </c>
      <c r="I28" s="94">
        <v>967385.37</v>
      </c>
      <c r="J28" s="94">
        <v>799868</v>
      </c>
      <c r="K28" s="94">
        <v>919095.4531905602</v>
      </c>
      <c r="L28" s="94">
        <v>10449493.343172844</v>
      </c>
      <c r="M28" s="95">
        <v>40802404.08369378</v>
      </c>
      <c r="N28" s="96"/>
      <c r="O28" s="97">
        <v>434833.7611940299</v>
      </c>
      <c r="P28" s="94">
        <v>0</v>
      </c>
      <c r="Q28" s="94">
        <v>1421314.432835821</v>
      </c>
      <c r="R28" s="94">
        <v>326238.9104477612</v>
      </c>
      <c r="S28" s="94">
        <v>256619.4278831342</v>
      </c>
      <c r="T28" s="94">
        <v>1453140.5098225637</v>
      </c>
      <c r="U28" s="94">
        <v>6858151.428570018</v>
      </c>
      <c r="V28" s="94">
        <v>471126.3502985075</v>
      </c>
      <c r="W28" s="94">
        <v>409950.3880597015</v>
      </c>
      <c r="X28" s="94">
        <v>459606.43686935963</v>
      </c>
      <c r="Y28" s="94">
        <v>5091427.1079728445</v>
      </c>
      <c r="Z28" s="95">
        <v>17182408.753953744</v>
      </c>
      <c r="AA28" s="96"/>
      <c r="AB28" s="97">
        <v>504968.2388059701</v>
      </c>
      <c r="AC28" s="94">
        <v>0</v>
      </c>
      <c r="AD28" s="94">
        <v>1740140.567164179</v>
      </c>
      <c r="AE28" s="94">
        <v>665602.0895522388</v>
      </c>
      <c r="AF28" s="94">
        <v>298009.6581868655</v>
      </c>
      <c r="AG28" s="94">
        <v>683841.172697171</v>
      </c>
      <c r="AH28" s="94">
        <v>7292831.720170619</v>
      </c>
      <c r="AI28" s="94">
        <v>496259.0197014925</v>
      </c>
      <c r="AJ28" s="94">
        <v>389917.6119402985</v>
      </c>
      <c r="AK28" s="94">
        <v>459489.0163212005</v>
      </c>
      <c r="AL28" s="94">
        <v>5358066.2352</v>
      </c>
      <c r="AM28" s="95">
        <v>17889125.329740033</v>
      </c>
      <c r="AN28" s="96"/>
      <c r="AO28" s="93">
        <v>0</v>
      </c>
      <c r="AP28" s="94">
        <v>0</v>
      </c>
      <c r="AQ28" s="94">
        <v>0</v>
      </c>
      <c r="AR28" s="94">
        <v>0</v>
      </c>
      <c r="AS28" s="94">
        <v>0</v>
      </c>
      <c r="AT28" s="94">
        <v>0</v>
      </c>
      <c r="AU28" s="94">
        <v>5730870</v>
      </c>
      <c r="AV28" s="94">
        <v>0</v>
      </c>
      <c r="AW28" s="94">
        <v>0</v>
      </c>
      <c r="AX28" s="94">
        <v>0</v>
      </c>
      <c r="AY28" s="94">
        <v>0</v>
      </c>
      <c r="AZ28" s="95">
        <v>5730870</v>
      </c>
    </row>
    <row r="29" spans="1:52" s="2" customFormat="1" ht="12.75">
      <c r="A29" s="2" t="s">
        <v>43</v>
      </c>
      <c r="B29" s="93">
        <v>2822144</v>
      </c>
      <c r="C29" s="94">
        <v>0</v>
      </c>
      <c r="D29" s="94">
        <v>7143953</v>
      </c>
      <c r="E29" s="94">
        <v>2126432.73</v>
      </c>
      <c r="F29" s="94">
        <v>2437721.5047649997</v>
      </c>
      <c r="G29" s="94">
        <v>3630463.356581852</v>
      </c>
      <c r="H29" s="94">
        <v>29962594.086788714</v>
      </c>
      <c r="I29" s="94">
        <v>2111279.45</v>
      </c>
      <c r="J29" s="94">
        <v>1911213</v>
      </c>
      <c r="K29" s="94">
        <v>2044556.0072923498</v>
      </c>
      <c r="L29" s="94">
        <v>23004010.8084684</v>
      </c>
      <c r="M29" s="95">
        <v>77194367.94389632</v>
      </c>
      <c r="N29" s="96"/>
      <c r="O29" s="97">
        <v>1338832.8191126278</v>
      </c>
      <c r="P29" s="94">
        <v>0</v>
      </c>
      <c r="Q29" s="94">
        <v>3320229.6757679177</v>
      </c>
      <c r="R29" s="94">
        <v>1427669.9552559727</v>
      </c>
      <c r="S29" s="94">
        <v>1562833.2112707677</v>
      </c>
      <c r="T29" s="94">
        <v>1880970.288617329</v>
      </c>
      <c r="U29" s="94">
        <v>14226294.614080638</v>
      </c>
      <c r="V29" s="94">
        <v>1137690.629863481</v>
      </c>
      <c r="W29" s="94">
        <v>1003469.8737201365</v>
      </c>
      <c r="X29" s="94">
        <v>1060818.1005686691</v>
      </c>
      <c r="Y29" s="94">
        <v>11543702.472068403</v>
      </c>
      <c r="Z29" s="95">
        <v>38502511.64032595</v>
      </c>
      <c r="AA29" s="96"/>
      <c r="AB29" s="97">
        <v>1483311.1808873722</v>
      </c>
      <c r="AC29" s="94">
        <v>0</v>
      </c>
      <c r="AD29" s="94">
        <v>3823723.324232082</v>
      </c>
      <c r="AE29" s="94">
        <v>698762.7747440273</v>
      </c>
      <c r="AF29" s="94">
        <v>874888.293494232</v>
      </c>
      <c r="AG29" s="94">
        <v>1749493.0679645229</v>
      </c>
      <c r="AH29" s="94">
        <v>15736299.472708078</v>
      </c>
      <c r="AI29" s="94">
        <v>973588.8201365189</v>
      </c>
      <c r="AJ29" s="94">
        <v>907743.1262798635</v>
      </c>
      <c r="AK29" s="94">
        <v>983737.9067236807</v>
      </c>
      <c r="AL29" s="94">
        <v>11460308.3364</v>
      </c>
      <c r="AM29" s="95">
        <v>38691856.30357038</v>
      </c>
      <c r="AN29" s="96"/>
      <c r="AO29" s="93">
        <v>0</v>
      </c>
      <c r="AP29" s="94">
        <v>0</v>
      </c>
      <c r="AQ29" s="94">
        <v>0</v>
      </c>
      <c r="AR29" s="94">
        <v>0</v>
      </c>
      <c r="AS29" s="94">
        <v>0</v>
      </c>
      <c r="AT29" s="94">
        <v>0</v>
      </c>
      <c r="AU29" s="94">
        <v>0</v>
      </c>
      <c r="AV29" s="94">
        <v>0</v>
      </c>
      <c r="AW29" s="94">
        <v>0</v>
      </c>
      <c r="AX29" s="94">
        <v>0</v>
      </c>
      <c r="AY29" s="94">
        <v>0</v>
      </c>
      <c r="AZ29" s="95">
        <v>0</v>
      </c>
    </row>
    <row r="30" spans="1:52" s="2" customFormat="1" ht="12.75">
      <c r="A30" s="2" t="s">
        <v>44</v>
      </c>
      <c r="B30" s="93">
        <v>0</v>
      </c>
      <c r="C30" s="94">
        <v>0</v>
      </c>
      <c r="D30" s="94">
        <v>0</v>
      </c>
      <c r="E30" s="94">
        <v>0</v>
      </c>
      <c r="F30" s="94">
        <v>0</v>
      </c>
      <c r="G30" s="94">
        <v>0</v>
      </c>
      <c r="H30" s="94">
        <v>0</v>
      </c>
      <c r="I30" s="94">
        <v>0</v>
      </c>
      <c r="J30" s="94">
        <v>0</v>
      </c>
      <c r="K30" s="94">
        <v>0</v>
      </c>
      <c r="L30" s="94">
        <v>0</v>
      </c>
      <c r="M30" s="95">
        <v>0</v>
      </c>
      <c r="N30" s="96"/>
      <c r="O30" s="97">
        <v>0</v>
      </c>
      <c r="P30" s="94">
        <v>0</v>
      </c>
      <c r="Q30" s="94">
        <v>0</v>
      </c>
      <c r="R30" s="94">
        <v>0</v>
      </c>
      <c r="S30" s="94">
        <v>0</v>
      </c>
      <c r="T30" s="94">
        <v>0</v>
      </c>
      <c r="U30" s="94">
        <v>0</v>
      </c>
      <c r="V30" s="94">
        <v>0</v>
      </c>
      <c r="W30" s="94">
        <v>0</v>
      </c>
      <c r="X30" s="94">
        <v>0</v>
      </c>
      <c r="Y30" s="94">
        <v>0</v>
      </c>
      <c r="Z30" s="95">
        <v>0</v>
      </c>
      <c r="AA30" s="96"/>
      <c r="AB30" s="97">
        <v>0</v>
      </c>
      <c r="AC30" s="94">
        <v>0</v>
      </c>
      <c r="AD30" s="94">
        <v>0</v>
      </c>
      <c r="AE30" s="94">
        <v>0</v>
      </c>
      <c r="AF30" s="94">
        <v>0</v>
      </c>
      <c r="AG30" s="94">
        <v>0</v>
      </c>
      <c r="AH30" s="94">
        <v>0</v>
      </c>
      <c r="AI30" s="94">
        <v>0</v>
      </c>
      <c r="AJ30" s="94">
        <v>0</v>
      </c>
      <c r="AK30" s="94">
        <v>0</v>
      </c>
      <c r="AL30" s="94">
        <v>0</v>
      </c>
      <c r="AM30" s="95">
        <v>0</v>
      </c>
      <c r="AN30" s="96"/>
      <c r="AO30" s="93">
        <v>0</v>
      </c>
      <c r="AP30" s="94">
        <v>0</v>
      </c>
      <c r="AQ30" s="94">
        <v>0</v>
      </c>
      <c r="AR30" s="94">
        <v>0</v>
      </c>
      <c r="AS30" s="94">
        <v>0</v>
      </c>
      <c r="AT30" s="94">
        <v>0</v>
      </c>
      <c r="AU30" s="94">
        <v>0</v>
      </c>
      <c r="AV30" s="94">
        <v>0</v>
      </c>
      <c r="AW30" s="94">
        <v>0</v>
      </c>
      <c r="AX30" s="94">
        <v>0</v>
      </c>
      <c r="AY30" s="94">
        <v>0</v>
      </c>
      <c r="AZ30" s="95">
        <v>0</v>
      </c>
    </row>
    <row r="31" spans="1:52" s="2" customFormat="1" ht="12.75">
      <c r="A31" s="2" t="s">
        <v>45</v>
      </c>
      <c r="B31" s="93">
        <v>1586588</v>
      </c>
      <c r="C31" s="94">
        <v>0</v>
      </c>
      <c r="D31" s="94">
        <v>4499006</v>
      </c>
      <c r="E31" s="94">
        <v>1245140.8</v>
      </c>
      <c r="F31" s="94">
        <v>1511780.1059549998</v>
      </c>
      <c r="G31" s="94">
        <v>2034932.4525546422</v>
      </c>
      <c r="H31" s="94">
        <v>17418752.24767286</v>
      </c>
      <c r="I31" s="94">
        <v>791277.53</v>
      </c>
      <c r="J31" s="94">
        <v>1054484</v>
      </c>
      <c r="K31" s="94">
        <v>1197229.8347603518</v>
      </c>
      <c r="L31" s="94">
        <v>13516703.438575063</v>
      </c>
      <c r="M31" s="95">
        <v>44855894.409517914</v>
      </c>
      <c r="N31" s="96"/>
      <c r="O31" s="97">
        <v>389688.2807017544</v>
      </c>
      <c r="P31" s="94">
        <v>0</v>
      </c>
      <c r="Q31" s="94">
        <v>1111293.6140350876</v>
      </c>
      <c r="R31" s="94">
        <v>922158.2385964913</v>
      </c>
      <c r="S31" s="94">
        <v>827022.8951468421</v>
      </c>
      <c r="T31" s="94">
        <v>690931.3392239471</v>
      </c>
      <c r="U31" s="94">
        <v>4310878.73561349</v>
      </c>
      <c r="V31" s="94">
        <v>316497.48105263157</v>
      </c>
      <c r="W31" s="94">
        <v>348997.91228070174</v>
      </c>
      <c r="X31" s="94">
        <v>373964.5138396498</v>
      </c>
      <c r="Y31" s="94">
        <v>3916834.7671750616</v>
      </c>
      <c r="Z31" s="95">
        <v>13208267.777665656</v>
      </c>
      <c r="AA31" s="96"/>
      <c r="AB31" s="97">
        <v>1196899.7192982456</v>
      </c>
      <c r="AC31" s="94">
        <v>0</v>
      </c>
      <c r="AD31" s="94">
        <v>3387712.3859649124</v>
      </c>
      <c r="AE31" s="94">
        <v>322847.56140350876</v>
      </c>
      <c r="AF31" s="94">
        <v>684757.2108081577</v>
      </c>
      <c r="AG31" s="94">
        <v>1343801.113330695</v>
      </c>
      <c r="AH31" s="94">
        <v>13097599.512059368</v>
      </c>
      <c r="AI31" s="94">
        <v>474780.0489473684</v>
      </c>
      <c r="AJ31" s="94">
        <v>705486.0877192982</v>
      </c>
      <c r="AK31" s="94">
        <v>823265.320920702</v>
      </c>
      <c r="AL31" s="94">
        <v>9599868.671400001</v>
      </c>
      <c r="AM31" s="95">
        <v>31637017.631852254</v>
      </c>
      <c r="AN31" s="96"/>
      <c r="AO31" s="93">
        <v>0</v>
      </c>
      <c r="AP31" s="94">
        <v>0</v>
      </c>
      <c r="AQ31" s="94">
        <v>0</v>
      </c>
      <c r="AR31" s="94">
        <v>135</v>
      </c>
      <c r="AS31" s="94">
        <v>0</v>
      </c>
      <c r="AT31" s="94">
        <v>200</v>
      </c>
      <c r="AU31" s="94">
        <v>10274</v>
      </c>
      <c r="AV31" s="94">
        <v>0</v>
      </c>
      <c r="AW31" s="94">
        <v>0</v>
      </c>
      <c r="AX31" s="94">
        <v>0</v>
      </c>
      <c r="AY31" s="94">
        <v>0</v>
      </c>
      <c r="AZ31" s="95">
        <v>10609</v>
      </c>
    </row>
    <row r="32" spans="1:52" s="2" customFormat="1" ht="12.75">
      <c r="A32" s="2" t="s">
        <v>46</v>
      </c>
      <c r="B32" s="93">
        <v>759574</v>
      </c>
      <c r="C32" s="94">
        <v>0</v>
      </c>
      <c r="D32" s="94">
        <v>896290</v>
      </c>
      <c r="E32" s="94">
        <v>2135819.63</v>
      </c>
      <c r="F32" s="94">
        <v>1008615.9246099996</v>
      </c>
      <c r="G32" s="94">
        <v>1101256.3062694995</v>
      </c>
      <c r="H32" s="94">
        <v>8499263.854644956</v>
      </c>
      <c r="I32" s="94">
        <v>717794.71</v>
      </c>
      <c r="J32" s="94">
        <v>440702</v>
      </c>
      <c r="K32" s="94">
        <v>620365.527596589</v>
      </c>
      <c r="L32" s="94">
        <v>6819594.432160754</v>
      </c>
      <c r="M32" s="95">
        <v>22999276.3852818</v>
      </c>
      <c r="N32" s="96"/>
      <c r="O32" s="97">
        <v>574312.0487804879</v>
      </c>
      <c r="P32" s="94">
        <v>0</v>
      </c>
      <c r="Q32" s="94">
        <v>665232.2439024391</v>
      </c>
      <c r="R32" s="94">
        <v>1813899.9714634148</v>
      </c>
      <c r="S32" s="94">
        <v>831029.2698270729</v>
      </c>
      <c r="T32" s="94">
        <v>908006.3779110849</v>
      </c>
      <c r="U32" s="94">
        <v>6405005.556393489</v>
      </c>
      <c r="V32" s="94">
        <v>572624.4148780488</v>
      </c>
      <c r="W32" s="94">
        <v>356381.756097561</v>
      </c>
      <c r="X32" s="94">
        <v>492482.45633957756</v>
      </c>
      <c r="Y32" s="94">
        <v>5331242.700160753</v>
      </c>
      <c r="Z32" s="95">
        <v>17950216.795753926</v>
      </c>
      <c r="AA32" s="96"/>
      <c r="AB32" s="97">
        <v>185261.9512195122</v>
      </c>
      <c r="AC32" s="94">
        <v>0</v>
      </c>
      <c r="AD32" s="94">
        <v>231057.756097561</v>
      </c>
      <c r="AE32" s="94">
        <v>321538.6585365854</v>
      </c>
      <c r="AF32" s="94">
        <v>176745.65478292672</v>
      </c>
      <c r="AG32" s="94">
        <v>183601.92835841447</v>
      </c>
      <c r="AH32" s="94">
        <v>2009315.2982514666</v>
      </c>
      <c r="AI32" s="94">
        <v>145170.29512195123</v>
      </c>
      <c r="AJ32" s="94">
        <v>84320.24390243903</v>
      </c>
      <c r="AK32" s="94">
        <v>127883.07125701144</v>
      </c>
      <c r="AL32" s="94">
        <v>1488351.7320000003</v>
      </c>
      <c r="AM32" s="95">
        <v>4953246.589527869</v>
      </c>
      <c r="AN32" s="96"/>
      <c r="AO32" s="93">
        <v>0</v>
      </c>
      <c r="AP32" s="94">
        <v>0</v>
      </c>
      <c r="AQ32" s="94">
        <v>0</v>
      </c>
      <c r="AR32" s="94">
        <v>381</v>
      </c>
      <c r="AS32" s="94">
        <v>841</v>
      </c>
      <c r="AT32" s="94">
        <v>9648</v>
      </c>
      <c r="AU32" s="94">
        <v>84943</v>
      </c>
      <c r="AV32" s="94">
        <v>0</v>
      </c>
      <c r="AW32" s="94">
        <v>0</v>
      </c>
      <c r="AX32" s="94">
        <v>0</v>
      </c>
      <c r="AY32" s="94">
        <v>0</v>
      </c>
      <c r="AZ32" s="95">
        <v>95813</v>
      </c>
    </row>
    <row r="33" spans="1:52" s="2" customFormat="1" ht="12.75">
      <c r="A33" s="2" t="s">
        <v>47</v>
      </c>
      <c r="B33" s="93">
        <v>1318799</v>
      </c>
      <c r="C33" s="94">
        <v>0</v>
      </c>
      <c r="D33" s="94">
        <v>4311701</v>
      </c>
      <c r="E33" s="94">
        <v>6163610.050000001</v>
      </c>
      <c r="F33" s="94">
        <v>2921350.0531899994</v>
      </c>
      <c r="G33" s="94">
        <v>3390735.283842731</v>
      </c>
      <c r="H33" s="94">
        <v>28170793.78939765</v>
      </c>
      <c r="I33" s="94">
        <v>1913068.87</v>
      </c>
      <c r="J33" s="94">
        <v>1799578</v>
      </c>
      <c r="K33" s="94">
        <v>1908248.846381946</v>
      </c>
      <c r="L33" s="94">
        <v>21636508.94213825</v>
      </c>
      <c r="M33" s="95">
        <v>73534393.83495058</v>
      </c>
      <c r="N33" s="96"/>
      <c r="O33" s="97">
        <v>901337.4460431654</v>
      </c>
      <c r="P33" s="94">
        <v>0</v>
      </c>
      <c r="Q33" s="94">
        <v>2873515.381294964</v>
      </c>
      <c r="R33" s="94">
        <v>4502851.438489209</v>
      </c>
      <c r="S33" s="94">
        <v>2116298.212755755</v>
      </c>
      <c r="T33" s="94">
        <v>2504413.9925543843</v>
      </c>
      <c r="U33" s="94">
        <v>19225560.11192866</v>
      </c>
      <c r="V33" s="94">
        <v>1385051.8823741006</v>
      </c>
      <c r="W33" s="94">
        <v>1285698.2014388489</v>
      </c>
      <c r="X33" s="94">
        <v>1344770.9611243044</v>
      </c>
      <c r="Y33" s="94">
        <v>15087761.32133825</v>
      </c>
      <c r="Z33" s="95">
        <v>51227258.94934164</v>
      </c>
      <c r="AA33" s="96"/>
      <c r="AB33" s="97">
        <v>417461.5539568346</v>
      </c>
      <c r="AC33" s="94">
        <v>0</v>
      </c>
      <c r="AD33" s="94">
        <v>1438185.6187050361</v>
      </c>
      <c r="AE33" s="94">
        <v>1660758.6115107916</v>
      </c>
      <c r="AF33" s="94">
        <v>805051.8404342445</v>
      </c>
      <c r="AG33" s="94">
        <v>886321.2912883465</v>
      </c>
      <c r="AH33" s="94">
        <v>8945233.677468989</v>
      </c>
      <c r="AI33" s="94">
        <v>528016.9876258993</v>
      </c>
      <c r="AJ33" s="94">
        <v>513879.79856115114</v>
      </c>
      <c r="AK33" s="94">
        <v>563477.8852576414</v>
      </c>
      <c r="AL33" s="94">
        <v>6548747.620800001</v>
      </c>
      <c r="AM33" s="95">
        <v>22307134.885608934</v>
      </c>
      <c r="AN33" s="96"/>
      <c r="AO33" s="93">
        <v>0</v>
      </c>
      <c r="AP33" s="94">
        <v>0</v>
      </c>
      <c r="AQ33" s="94">
        <v>0</v>
      </c>
      <c r="AR33" s="94">
        <v>0</v>
      </c>
      <c r="AS33" s="94">
        <v>0</v>
      </c>
      <c r="AT33" s="94">
        <v>0</v>
      </c>
      <c r="AU33" s="94">
        <v>0</v>
      </c>
      <c r="AV33" s="94">
        <v>0</v>
      </c>
      <c r="AW33" s="94">
        <v>0</v>
      </c>
      <c r="AX33" s="94">
        <v>0</v>
      </c>
      <c r="AY33" s="94">
        <v>0</v>
      </c>
      <c r="AZ33" s="95">
        <v>0</v>
      </c>
    </row>
    <row r="34" spans="1:52" s="2" customFormat="1" ht="12.75">
      <c r="A34" s="2" t="s">
        <v>48</v>
      </c>
      <c r="B34" s="93">
        <v>210004</v>
      </c>
      <c r="C34" s="94">
        <v>0</v>
      </c>
      <c r="D34" s="94">
        <v>668346</v>
      </c>
      <c r="E34" s="94">
        <v>375009.61</v>
      </c>
      <c r="F34" s="94">
        <v>219467.5245200001</v>
      </c>
      <c r="G34" s="94">
        <v>201140.1146921954</v>
      </c>
      <c r="H34" s="94">
        <v>2298695.4635361037</v>
      </c>
      <c r="I34" s="94">
        <v>265065.58</v>
      </c>
      <c r="J34" s="94">
        <v>95654</v>
      </c>
      <c r="K34" s="94">
        <v>171834.16921709513</v>
      </c>
      <c r="L34" s="94">
        <v>1923784.6425162684</v>
      </c>
      <c r="M34" s="95">
        <v>6429001.104481662</v>
      </c>
      <c r="N34" s="96"/>
      <c r="O34" s="97">
        <v>96251.83333333333</v>
      </c>
      <c r="P34" s="94">
        <v>0</v>
      </c>
      <c r="Q34" s="94">
        <v>304427.375</v>
      </c>
      <c r="R34" s="94">
        <v>223959.11</v>
      </c>
      <c r="S34" s="94">
        <v>170409.34082166673</v>
      </c>
      <c r="T34" s="94">
        <v>175164.92756725624</v>
      </c>
      <c r="U34" s="94">
        <v>1039854.8697742667</v>
      </c>
      <c r="V34" s="94">
        <v>117999.14083333332</v>
      </c>
      <c r="W34" s="94">
        <v>57870.041666666664</v>
      </c>
      <c r="X34" s="94">
        <v>88746.82617860043</v>
      </c>
      <c r="Y34" s="94">
        <v>956356.0167162687</v>
      </c>
      <c r="Z34" s="95">
        <v>3231039.4818913923</v>
      </c>
      <c r="AA34" s="96"/>
      <c r="AB34" s="97">
        <v>113752.16666666666</v>
      </c>
      <c r="AC34" s="94">
        <v>0</v>
      </c>
      <c r="AD34" s="94">
        <v>363918.625</v>
      </c>
      <c r="AE34" s="94">
        <v>151050.5</v>
      </c>
      <c r="AF34" s="94">
        <v>49058.18369833338</v>
      </c>
      <c r="AG34" s="94">
        <v>25975.18712493917</v>
      </c>
      <c r="AH34" s="94">
        <v>1258840.5937618369</v>
      </c>
      <c r="AI34" s="94">
        <v>147066.43916666665</v>
      </c>
      <c r="AJ34" s="94">
        <v>37783.95833333333</v>
      </c>
      <c r="AK34" s="94">
        <v>83087.34303849468</v>
      </c>
      <c r="AL34" s="94">
        <v>967428.6257999998</v>
      </c>
      <c r="AM34" s="95">
        <v>3197961.622590271</v>
      </c>
      <c r="AN34" s="96"/>
      <c r="AO34" s="93">
        <v>0</v>
      </c>
      <c r="AP34" s="94">
        <v>0</v>
      </c>
      <c r="AQ34" s="94">
        <v>0</v>
      </c>
      <c r="AR34" s="94">
        <v>0</v>
      </c>
      <c r="AS34" s="94">
        <v>0</v>
      </c>
      <c r="AT34" s="94">
        <v>0</v>
      </c>
      <c r="AU34" s="94">
        <v>0</v>
      </c>
      <c r="AV34" s="94">
        <v>0</v>
      </c>
      <c r="AW34" s="94">
        <v>0</v>
      </c>
      <c r="AX34" s="94">
        <v>0</v>
      </c>
      <c r="AY34" s="94">
        <v>0</v>
      </c>
      <c r="AZ34" s="95">
        <v>0</v>
      </c>
    </row>
    <row r="35" spans="1:52" s="2" customFormat="1" ht="12.75">
      <c r="A35" s="2" t="s">
        <v>49</v>
      </c>
      <c r="B35" s="93">
        <v>539756</v>
      </c>
      <c r="C35" s="94">
        <v>0</v>
      </c>
      <c r="D35" s="94">
        <v>673673</v>
      </c>
      <c r="E35" s="94">
        <v>1396173.59</v>
      </c>
      <c r="F35" s="94">
        <v>546403.4981949999</v>
      </c>
      <c r="G35" s="94">
        <v>757162.0339653462</v>
      </c>
      <c r="H35" s="94">
        <v>6071818.698152601</v>
      </c>
      <c r="I35" s="94">
        <v>500795.54</v>
      </c>
      <c r="J35" s="94">
        <v>323060</v>
      </c>
      <c r="K35" s="94">
        <v>416316.4122509242</v>
      </c>
      <c r="L35" s="94">
        <v>4686089.899323132</v>
      </c>
      <c r="M35" s="95">
        <v>15911248.671887003</v>
      </c>
      <c r="N35" s="96"/>
      <c r="O35" s="97">
        <v>311045.8305084746</v>
      </c>
      <c r="P35" s="94">
        <v>0</v>
      </c>
      <c r="Q35" s="94">
        <v>361572.2711864407</v>
      </c>
      <c r="R35" s="94">
        <v>954347.3527118645</v>
      </c>
      <c r="S35" s="94">
        <v>422663.77862084744</v>
      </c>
      <c r="T35" s="94">
        <v>551132.6127935894</v>
      </c>
      <c r="U35" s="94">
        <v>3490360.2472276846</v>
      </c>
      <c r="V35" s="94">
        <v>317927.97220338986</v>
      </c>
      <c r="W35" s="94">
        <v>212654.9152542373</v>
      </c>
      <c r="X35" s="94">
        <v>256671.4105966485</v>
      </c>
      <c r="Y35" s="94">
        <v>2825650.2343231314</v>
      </c>
      <c r="Z35" s="95">
        <v>9704026.625426307</v>
      </c>
      <c r="AA35" s="96"/>
      <c r="AB35" s="97">
        <v>228710.16949152545</v>
      </c>
      <c r="AC35" s="94">
        <v>0</v>
      </c>
      <c r="AD35" s="94">
        <v>312100.72881355934</v>
      </c>
      <c r="AE35" s="94">
        <v>441826.2372881356</v>
      </c>
      <c r="AF35" s="94">
        <v>123739.71957415246</v>
      </c>
      <c r="AG35" s="94">
        <v>206029.42117175687</v>
      </c>
      <c r="AH35" s="94">
        <v>2581458.450924916</v>
      </c>
      <c r="AI35" s="94">
        <v>182867.5677966102</v>
      </c>
      <c r="AJ35" s="94">
        <v>110405.08474576272</v>
      </c>
      <c r="AK35" s="94">
        <v>159645.00165427572</v>
      </c>
      <c r="AL35" s="94">
        <v>1860439.665</v>
      </c>
      <c r="AM35" s="95">
        <v>6207222.046460695</v>
      </c>
      <c r="AN35" s="96"/>
      <c r="AO35" s="93">
        <v>0</v>
      </c>
      <c r="AP35" s="94">
        <v>0</v>
      </c>
      <c r="AQ35" s="94">
        <v>0</v>
      </c>
      <c r="AR35" s="94">
        <v>0</v>
      </c>
      <c r="AS35" s="94">
        <v>0</v>
      </c>
      <c r="AT35" s="94">
        <v>0</v>
      </c>
      <c r="AU35" s="94">
        <v>0</v>
      </c>
      <c r="AV35" s="94">
        <v>0</v>
      </c>
      <c r="AW35" s="94">
        <v>0</v>
      </c>
      <c r="AX35" s="94">
        <v>0</v>
      </c>
      <c r="AY35" s="94">
        <v>0</v>
      </c>
      <c r="AZ35" s="95">
        <v>0</v>
      </c>
    </row>
    <row r="36" spans="1:52" s="2" customFormat="1" ht="12.75">
      <c r="A36" s="2" t="s">
        <v>50</v>
      </c>
      <c r="B36" s="93">
        <v>534137</v>
      </c>
      <c r="C36" s="94">
        <v>0</v>
      </c>
      <c r="D36" s="94">
        <v>883611</v>
      </c>
      <c r="E36" s="94">
        <v>-450791.32</v>
      </c>
      <c r="F36" s="94">
        <v>-262061.2907550001</v>
      </c>
      <c r="G36" s="94">
        <v>-0.00773998536169529</v>
      </c>
      <c r="H36" s="94">
        <v>5379121.029167673</v>
      </c>
      <c r="I36" s="94">
        <v>471458.48</v>
      </c>
      <c r="J36" s="94">
        <v>431933</v>
      </c>
      <c r="K36" s="94">
        <v>462930.29792877415</v>
      </c>
      <c r="L36" s="94">
        <v>5298491.818562955</v>
      </c>
      <c r="M36" s="95">
        <v>12748830.007164415</v>
      </c>
      <c r="N36" s="96"/>
      <c r="O36" s="97">
        <v>340609.1014492754</v>
      </c>
      <c r="P36" s="94">
        <v>0</v>
      </c>
      <c r="Q36" s="94">
        <v>532547.2028985508</v>
      </c>
      <c r="R36" s="94">
        <v>-306542.9286956522</v>
      </c>
      <c r="S36" s="94">
        <v>-132420.57309014502</v>
      </c>
      <c r="T36" s="94">
        <v>140582.5168034876</v>
      </c>
      <c r="U36" s="94">
        <v>3430366.7262173607</v>
      </c>
      <c r="V36" s="94">
        <v>317104.37855072465</v>
      </c>
      <c r="W36" s="94">
        <v>286076.11594202905</v>
      </c>
      <c r="X36" s="94">
        <v>303140.86877791525</v>
      </c>
      <c r="Y36" s="94">
        <v>3438052.153562954</v>
      </c>
      <c r="Z36" s="95">
        <v>8349515.562416501</v>
      </c>
      <c r="AA36" s="96"/>
      <c r="AB36" s="97">
        <v>193527.89855072464</v>
      </c>
      <c r="AC36" s="94">
        <v>0</v>
      </c>
      <c r="AD36" s="94">
        <v>351063.7971014493</v>
      </c>
      <c r="AE36" s="94">
        <v>-144248.39130434784</v>
      </c>
      <c r="AF36" s="94">
        <v>-129640.7176648551</v>
      </c>
      <c r="AG36" s="94">
        <v>-140582.52454347297</v>
      </c>
      <c r="AH36" s="94">
        <v>1948754.3029503117</v>
      </c>
      <c r="AI36" s="94">
        <v>154354.10144927536</v>
      </c>
      <c r="AJ36" s="94">
        <v>145856.884057971</v>
      </c>
      <c r="AK36" s="94">
        <v>159789.42915085892</v>
      </c>
      <c r="AL36" s="94">
        <v>1860439.665</v>
      </c>
      <c r="AM36" s="95">
        <v>4399314.4447479155</v>
      </c>
      <c r="AN36" s="96"/>
      <c r="AO36" s="93">
        <v>0</v>
      </c>
      <c r="AP36" s="94">
        <v>0</v>
      </c>
      <c r="AQ36" s="94">
        <v>0</v>
      </c>
      <c r="AR36" s="94">
        <v>0</v>
      </c>
      <c r="AS36" s="94">
        <v>0</v>
      </c>
      <c r="AT36" s="94">
        <v>0</v>
      </c>
      <c r="AU36" s="94">
        <v>0</v>
      </c>
      <c r="AV36" s="94">
        <v>0</v>
      </c>
      <c r="AW36" s="94">
        <v>0</v>
      </c>
      <c r="AX36" s="94">
        <v>0</v>
      </c>
      <c r="AY36" s="94">
        <v>0</v>
      </c>
      <c r="AZ36" s="95">
        <v>0</v>
      </c>
    </row>
    <row r="37" spans="1:52" s="2" customFormat="1" ht="12.75">
      <c r="A37" s="2" t="s">
        <v>51</v>
      </c>
      <c r="B37" s="93">
        <v>0</v>
      </c>
      <c r="C37" s="94">
        <v>0</v>
      </c>
      <c r="D37" s="94">
        <v>0</v>
      </c>
      <c r="E37" s="94">
        <v>0</v>
      </c>
      <c r="F37" s="94">
        <v>0</v>
      </c>
      <c r="G37" s="94">
        <v>0</v>
      </c>
      <c r="H37" s="94">
        <v>0</v>
      </c>
      <c r="I37" s="94">
        <v>0</v>
      </c>
      <c r="J37" s="94">
        <v>0</v>
      </c>
      <c r="K37" s="94">
        <v>0</v>
      </c>
      <c r="L37" s="94">
        <v>0</v>
      </c>
      <c r="M37" s="95">
        <v>0</v>
      </c>
      <c r="N37" s="96"/>
      <c r="O37" s="97">
        <v>0</v>
      </c>
      <c r="P37" s="94">
        <v>0</v>
      </c>
      <c r="Q37" s="94">
        <v>0</v>
      </c>
      <c r="R37" s="94">
        <v>0</v>
      </c>
      <c r="S37" s="94">
        <v>0</v>
      </c>
      <c r="T37" s="94">
        <v>0</v>
      </c>
      <c r="U37" s="94">
        <v>0</v>
      </c>
      <c r="V37" s="94">
        <v>0</v>
      </c>
      <c r="W37" s="94">
        <v>0</v>
      </c>
      <c r="X37" s="94">
        <v>0</v>
      </c>
      <c r="Y37" s="94">
        <v>0</v>
      </c>
      <c r="Z37" s="95">
        <v>0</v>
      </c>
      <c r="AA37" s="96"/>
      <c r="AB37" s="97">
        <v>0</v>
      </c>
      <c r="AC37" s="94">
        <v>0</v>
      </c>
      <c r="AD37" s="94">
        <v>0</v>
      </c>
      <c r="AE37" s="94">
        <v>0</v>
      </c>
      <c r="AF37" s="94">
        <v>0</v>
      </c>
      <c r="AG37" s="94">
        <v>0</v>
      </c>
      <c r="AH37" s="94">
        <v>0</v>
      </c>
      <c r="AI37" s="94">
        <v>0</v>
      </c>
      <c r="AJ37" s="94">
        <v>0</v>
      </c>
      <c r="AK37" s="94">
        <v>0</v>
      </c>
      <c r="AL37" s="94">
        <v>0</v>
      </c>
      <c r="AM37" s="95">
        <v>0</v>
      </c>
      <c r="AN37" s="96"/>
      <c r="AO37" s="93">
        <v>0</v>
      </c>
      <c r="AP37" s="94">
        <v>0</v>
      </c>
      <c r="AQ37" s="94">
        <v>0</v>
      </c>
      <c r="AR37" s="94">
        <v>0</v>
      </c>
      <c r="AS37" s="94">
        <v>0</v>
      </c>
      <c r="AT37" s="94">
        <v>0</v>
      </c>
      <c r="AU37" s="94">
        <v>0</v>
      </c>
      <c r="AV37" s="94">
        <v>0</v>
      </c>
      <c r="AW37" s="94">
        <v>0</v>
      </c>
      <c r="AX37" s="94">
        <v>0</v>
      </c>
      <c r="AY37" s="94">
        <v>0</v>
      </c>
      <c r="AZ37" s="95">
        <v>0</v>
      </c>
    </row>
    <row r="38" spans="1:52" s="2" customFormat="1" ht="12.75">
      <c r="A38" s="2" t="s">
        <v>52</v>
      </c>
      <c r="B38" s="93">
        <v>3528481</v>
      </c>
      <c r="C38" s="94">
        <v>0</v>
      </c>
      <c r="D38" s="94">
        <v>2356087</v>
      </c>
      <c r="E38" s="94">
        <v>4321043.53</v>
      </c>
      <c r="F38" s="94">
        <v>2381529.548145</v>
      </c>
      <c r="G38" s="94">
        <v>2988138.5442685294</v>
      </c>
      <c r="H38" s="94">
        <v>26187865.18234802</v>
      </c>
      <c r="I38" s="94">
        <v>1751943.38</v>
      </c>
      <c r="J38" s="94">
        <v>1625860</v>
      </c>
      <c r="K38" s="94">
        <v>1738268.2233835272</v>
      </c>
      <c r="L38" s="94">
        <v>19630116.59434067</v>
      </c>
      <c r="M38" s="95">
        <v>66509333.00248575</v>
      </c>
      <c r="N38" s="96"/>
      <c r="O38" s="97">
        <v>906918.8112449801</v>
      </c>
      <c r="P38" s="94">
        <v>0</v>
      </c>
      <c r="Q38" s="94">
        <v>598606.9839357431</v>
      </c>
      <c r="R38" s="94">
        <v>1605054.9436546187</v>
      </c>
      <c r="S38" s="94">
        <v>971473.3179971083</v>
      </c>
      <c r="T38" s="94">
        <v>721595.5214184172</v>
      </c>
      <c r="U38" s="94">
        <v>6678344.356779991</v>
      </c>
      <c r="V38" s="94">
        <v>560535.973172691</v>
      </c>
      <c r="W38" s="94">
        <v>521905.56224899605</v>
      </c>
      <c r="X38" s="94">
        <v>556242.129343862</v>
      </c>
      <c r="Y38" s="94">
        <v>5862863.073340669</v>
      </c>
      <c r="Z38" s="95">
        <v>18983540.673137076</v>
      </c>
      <c r="AA38" s="96"/>
      <c r="AB38" s="97">
        <v>2621562.18875502</v>
      </c>
      <c r="AC38" s="94">
        <v>0</v>
      </c>
      <c r="AD38" s="94">
        <v>1757480.0160642571</v>
      </c>
      <c r="AE38" s="94">
        <v>2682870.5863453816</v>
      </c>
      <c r="AF38" s="94">
        <v>1010648.2301478914</v>
      </c>
      <c r="AG38" s="94">
        <v>2192512.022850112</v>
      </c>
      <c r="AH38" s="94">
        <v>18878114.825568028</v>
      </c>
      <c r="AI38" s="94">
        <v>1191407.4068273094</v>
      </c>
      <c r="AJ38" s="94">
        <v>1103954.437751004</v>
      </c>
      <c r="AK38" s="94">
        <v>1182026.0940396653</v>
      </c>
      <c r="AL38" s="94">
        <v>13767253.521000002</v>
      </c>
      <c r="AM38" s="95">
        <v>46387829.32934867</v>
      </c>
      <c r="AN38" s="96"/>
      <c r="AO38" s="93">
        <v>0</v>
      </c>
      <c r="AP38" s="94">
        <v>0</v>
      </c>
      <c r="AQ38" s="94">
        <v>0</v>
      </c>
      <c r="AR38" s="94">
        <v>33118</v>
      </c>
      <c r="AS38" s="94">
        <v>399408</v>
      </c>
      <c r="AT38" s="94">
        <v>74031</v>
      </c>
      <c r="AU38" s="94">
        <v>631406</v>
      </c>
      <c r="AV38" s="94">
        <v>0</v>
      </c>
      <c r="AW38" s="94">
        <v>0</v>
      </c>
      <c r="AX38" s="94">
        <v>0</v>
      </c>
      <c r="AY38" s="94">
        <v>0</v>
      </c>
      <c r="AZ38" s="95">
        <v>1137963</v>
      </c>
    </row>
    <row r="39" spans="1:52" s="2" customFormat="1" ht="12.75">
      <c r="A39" s="2" t="s">
        <v>53</v>
      </c>
      <c r="B39" s="93">
        <v>416406</v>
      </c>
      <c r="C39" s="94">
        <v>0</v>
      </c>
      <c r="D39" s="94">
        <v>471755</v>
      </c>
      <c r="E39" s="94">
        <v>811149.97</v>
      </c>
      <c r="F39" s="94">
        <v>344087.83851500007</v>
      </c>
      <c r="G39" s="94">
        <v>641653.700926834</v>
      </c>
      <c r="H39" s="94">
        <v>4237704.070697334</v>
      </c>
      <c r="I39" s="94">
        <v>311209.5</v>
      </c>
      <c r="J39" s="94">
        <v>269058</v>
      </c>
      <c r="K39" s="94">
        <v>288914.7641538428</v>
      </c>
      <c r="L39" s="94">
        <v>3308698.017505658</v>
      </c>
      <c r="M39" s="95">
        <v>11100636.861798668</v>
      </c>
      <c r="N39" s="96"/>
      <c r="O39" s="97">
        <v>135574.0465116279</v>
      </c>
      <c r="P39" s="94">
        <v>0</v>
      </c>
      <c r="Q39" s="94">
        <v>146738.3488372093</v>
      </c>
      <c r="R39" s="94">
        <v>408060.01651162794</v>
      </c>
      <c r="S39" s="94">
        <v>202586.63184209305</v>
      </c>
      <c r="T39" s="94">
        <v>291806.99565059715</v>
      </c>
      <c r="U39" s="94">
        <v>1288499.1000714516</v>
      </c>
      <c r="V39" s="94">
        <v>145542.11627906977</v>
      </c>
      <c r="W39" s="94">
        <v>100574.74418604652</v>
      </c>
      <c r="X39" s="94">
        <v>103877.67463096158</v>
      </c>
      <c r="Y39" s="94">
        <v>1150588.0061056581</v>
      </c>
      <c r="Z39" s="95">
        <v>3973847.680626343</v>
      </c>
      <c r="AA39" s="96"/>
      <c r="AB39" s="97">
        <v>280831.9534883721</v>
      </c>
      <c r="AC39" s="94">
        <v>0</v>
      </c>
      <c r="AD39" s="94">
        <v>325016.65116279066</v>
      </c>
      <c r="AE39" s="94">
        <v>403089.9534883721</v>
      </c>
      <c r="AF39" s="94">
        <v>141501.206672907</v>
      </c>
      <c r="AG39" s="94">
        <v>349846.70527623687</v>
      </c>
      <c r="AH39" s="94">
        <v>2949204.970625882</v>
      </c>
      <c r="AI39" s="94">
        <v>165667.38372093023</v>
      </c>
      <c r="AJ39" s="94">
        <v>168483.2558139535</v>
      </c>
      <c r="AK39" s="94">
        <v>185037.08952288126</v>
      </c>
      <c r="AL39" s="94">
        <v>2158110.0113999997</v>
      </c>
      <c r="AM39" s="95">
        <v>7126789.181172326</v>
      </c>
      <c r="AN39" s="96"/>
      <c r="AO39" s="93">
        <v>0</v>
      </c>
      <c r="AP39" s="94">
        <v>0</v>
      </c>
      <c r="AQ39" s="94">
        <v>0</v>
      </c>
      <c r="AR39" s="94">
        <v>0</v>
      </c>
      <c r="AS39" s="94">
        <v>0</v>
      </c>
      <c r="AT39" s="94">
        <v>0</v>
      </c>
      <c r="AU39" s="94">
        <v>0</v>
      </c>
      <c r="AV39" s="94">
        <v>0</v>
      </c>
      <c r="AW39" s="94">
        <v>0</v>
      </c>
      <c r="AX39" s="94">
        <v>0</v>
      </c>
      <c r="AY39" s="94">
        <v>0</v>
      </c>
      <c r="AZ39" s="95">
        <v>0</v>
      </c>
    </row>
    <row r="40" spans="1:52" s="2" customFormat="1" ht="12.75">
      <c r="A40" s="2" t="s">
        <v>54</v>
      </c>
      <c r="B40" s="93">
        <v>0</v>
      </c>
      <c r="C40" s="94">
        <v>0</v>
      </c>
      <c r="D40" s="94">
        <v>0</v>
      </c>
      <c r="E40" s="94">
        <v>0</v>
      </c>
      <c r="F40" s="94">
        <v>0</v>
      </c>
      <c r="G40" s="94">
        <v>0</v>
      </c>
      <c r="H40" s="94">
        <v>0</v>
      </c>
      <c r="I40" s="94">
        <v>0</v>
      </c>
      <c r="J40" s="94">
        <v>0</v>
      </c>
      <c r="K40" s="94">
        <v>0</v>
      </c>
      <c r="L40" s="94">
        <v>0</v>
      </c>
      <c r="M40" s="95">
        <v>0</v>
      </c>
      <c r="N40" s="96"/>
      <c r="O40" s="97">
        <v>0</v>
      </c>
      <c r="P40" s="94">
        <v>0</v>
      </c>
      <c r="Q40" s="94">
        <v>0</v>
      </c>
      <c r="R40" s="94">
        <v>0</v>
      </c>
      <c r="S40" s="94">
        <v>0</v>
      </c>
      <c r="T40" s="94">
        <v>0</v>
      </c>
      <c r="U40" s="94">
        <v>0</v>
      </c>
      <c r="V40" s="94">
        <v>0</v>
      </c>
      <c r="W40" s="94">
        <v>0</v>
      </c>
      <c r="X40" s="94">
        <v>0</v>
      </c>
      <c r="Y40" s="94">
        <v>0</v>
      </c>
      <c r="Z40" s="95">
        <v>0</v>
      </c>
      <c r="AA40" s="96"/>
      <c r="AB40" s="97">
        <v>0</v>
      </c>
      <c r="AC40" s="94">
        <v>0</v>
      </c>
      <c r="AD40" s="94">
        <v>0</v>
      </c>
      <c r="AE40" s="94">
        <v>0</v>
      </c>
      <c r="AF40" s="94">
        <v>0</v>
      </c>
      <c r="AG40" s="94">
        <v>0</v>
      </c>
      <c r="AH40" s="94">
        <v>0</v>
      </c>
      <c r="AI40" s="94">
        <v>0</v>
      </c>
      <c r="AJ40" s="94">
        <v>0</v>
      </c>
      <c r="AK40" s="94">
        <v>0</v>
      </c>
      <c r="AL40" s="94">
        <v>0</v>
      </c>
      <c r="AM40" s="95">
        <v>0</v>
      </c>
      <c r="AN40" s="96"/>
      <c r="AO40" s="93">
        <v>0</v>
      </c>
      <c r="AP40" s="94">
        <v>0</v>
      </c>
      <c r="AQ40" s="94">
        <v>0</v>
      </c>
      <c r="AR40" s="94">
        <v>0</v>
      </c>
      <c r="AS40" s="94">
        <v>0</v>
      </c>
      <c r="AT40" s="94">
        <v>0</v>
      </c>
      <c r="AU40" s="94">
        <v>0</v>
      </c>
      <c r="AV40" s="94">
        <v>0</v>
      </c>
      <c r="AW40" s="94">
        <v>0</v>
      </c>
      <c r="AX40" s="94">
        <v>0</v>
      </c>
      <c r="AY40" s="94">
        <v>0</v>
      </c>
      <c r="AZ40" s="95">
        <v>0</v>
      </c>
    </row>
    <row r="41" spans="1:52" s="2" customFormat="1" ht="12.75">
      <c r="A41" s="2" t="s">
        <v>55</v>
      </c>
      <c r="B41" s="93">
        <v>2524151</v>
      </c>
      <c r="C41" s="94">
        <v>0</v>
      </c>
      <c r="D41" s="94">
        <v>8473745</v>
      </c>
      <c r="E41" s="94">
        <v>2708522.52</v>
      </c>
      <c r="F41" s="94">
        <v>2617397.414330001</v>
      </c>
      <c r="G41" s="94">
        <v>4540918.795091208</v>
      </c>
      <c r="H41" s="94">
        <v>35275194.20540894</v>
      </c>
      <c r="I41" s="94">
        <v>2455205.25</v>
      </c>
      <c r="J41" s="94">
        <v>2206064</v>
      </c>
      <c r="K41" s="94">
        <v>2346701.248063154</v>
      </c>
      <c r="L41" s="94">
        <v>26770494.958716754</v>
      </c>
      <c r="M41" s="95">
        <v>89918394.39161006</v>
      </c>
      <c r="N41" s="96"/>
      <c r="O41" s="97">
        <v>736818.6445086705</v>
      </c>
      <c r="P41" s="94">
        <v>0</v>
      </c>
      <c r="Q41" s="94">
        <v>2469023.13583815</v>
      </c>
      <c r="R41" s="94">
        <v>1520818.456416185</v>
      </c>
      <c r="S41" s="94">
        <v>1279196.1979691621</v>
      </c>
      <c r="T41" s="94">
        <v>1507759.0442318267</v>
      </c>
      <c r="U41" s="94">
        <v>10389613.63956566</v>
      </c>
      <c r="V41" s="94">
        <v>870169.061416185</v>
      </c>
      <c r="W41" s="94">
        <v>780525.8352601156</v>
      </c>
      <c r="X41" s="94">
        <v>781913.8377400466</v>
      </c>
      <c r="Y41" s="94">
        <v>8538186.241716754</v>
      </c>
      <c r="Z41" s="95">
        <v>28874024.094662756</v>
      </c>
      <c r="AA41" s="96"/>
      <c r="AB41" s="97">
        <v>1787332.3554913295</v>
      </c>
      <c r="AC41" s="94">
        <v>0</v>
      </c>
      <c r="AD41" s="94">
        <v>6004721.86416185</v>
      </c>
      <c r="AE41" s="94">
        <v>1187704.063583815</v>
      </c>
      <c r="AF41" s="94">
        <v>1338201.2163608386</v>
      </c>
      <c r="AG41" s="94">
        <v>3033159.7508593816</v>
      </c>
      <c r="AH41" s="94">
        <v>24885580.565843277</v>
      </c>
      <c r="AI41" s="94">
        <v>1585036.188583815</v>
      </c>
      <c r="AJ41" s="94">
        <v>1425538.1647398844</v>
      </c>
      <c r="AK41" s="94">
        <v>1564787.4103231076</v>
      </c>
      <c r="AL41" s="94">
        <v>18232308.717</v>
      </c>
      <c r="AM41" s="95">
        <v>61044370.2969473</v>
      </c>
      <c r="AN41" s="96"/>
      <c r="AO41" s="93">
        <v>0</v>
      </c>
      <c r="AP41" s="94">
        <v>0</v>
      </c>
      <c r="AQ41" s="94">
        <v>0</v>
      </c>
      <c r="AR41" s="94">
        <v>0</v>
      </c>
      <c r="AS41" s="94">
        <v>0</v>
      </c>
      <c r="AT41" s="94">
        <v>0</v>
      </c>
      <c r="AU41" s="94">
        <v>0</v>
      </c>
      <c r="AV41" s="94">
        <v>0</v>
      </c>
      <c r="AW41" s="94">
        <v>0</v>
      </c>
      <c r="AX41" s="94">
        <v>0</v>
      </c>
      <c r="AY41" s="94">
        <v>0</v>
      </c>
      <c r="AZ41" s="95">
        <v>0</v>
      </c>
    </row>
    <row r="42" spans="1:52" s="2" customFormat="1" ht="12.75">
      <c r="A42" s="2" t="s">
        <v>56</v>
      </c>
      <c r="B42" s="93">
        <v>252494</v>
      </c>
      <c r="C42" s="94">
        <v>0</v>
      </c>
      <c r="D42" s="94">
        <v>715283</v>
      </c>
      <c r="E42" s="94">
        <v>265776.8</v>
      </c>
      <c r="F42" s="94">
        <v>-550321.5749550001</v>
      </c>
      <c r="G42" s="94">
        <v>0.0060469238087534904</v>
      </c>
      <c r="H42" s="94">
        <v>848002.5523485304</v>
      </c>
      <c r="I42" s="94">
        <v>208364.73</v>
      </c>
      <c r="J42" s="94">
        <v>167186</v>
      </c>
      <c r="K42" s="94">
        <v>197917.90968640748</v>
      </c>
      <c r="L42" s="94">
        <v>2252978.023100016</v>
      </c>
      <c r="M42" s="95">
        <v>4357681.446226878</v>
      </c>
      <c r="N42" s="96"/>
      <c r="O42" s="97">
        <v>95773.58620689657</v>
      </c>
      <c r="P42" s="94">
        <v>0</v>
      </c>
      <c r="Q42" s="94">
        <v>267297.20689655177</v>
      </c>
      <c r="R42" s="94">
        <v>159542.14482758622</v>
      </c>
      <c r="S42" s="94">
        <v>-162441.44015534484</v>
      </c>
      <c r="T42" s="94">
        <v>161.7953971090319</v>
      </c>
      <c r="U42" s="94">
        <v>364827.49035640457</v>
      </c>
      <c r="V42" s="94">
        <v>89504.00103448278</v>
      </c>
      <c r="W42" s="94">
        <v>71090.8275862069</v>
      </c>
      <c r="X42" s="94">
        <v>82955.00458704747</v>
      </c>
      <c r="Y42" s="94">
        <v>913461.4643000164</v>
      </c>
      <c r="Z42" s="95">
        <v>1882172.081036957</v>
      </c>
      <c r="AA42" s="96"/>
      <c r="AB42" s="97">
        <v>156720.41379310345</v>
      </c>
      <c r="AC42" s="94">
        <v>0</v>
      </c>
      <c r="AD42" s="94">
        <v>447985.79310344823</v>
      </c>
      <c r="AE42" s="94">
        <v>105030.6551724138</v>
      </c>
      <c r="AF42" s="94">
        <v>-387880.1347996552</v>
      </c>
      <c r="AG42" s="94">
        <v>-726.7893501852232</v>
      </c>
      <c r="AH42" s="94">
        <v>455413.06199212576</v>
      </c>
      <c r="AI42" s="94">
        <v>118860.72896551725</v>
      </c>
      <c r="AJ42" s="94">
        <v>96095.1724137931</v>
      </c>
      <c r="AK42" s="94">
        <v>114962.90509936001</v>
      </c>
      <c r="AL42" s="94">
        <v>1339516.5587999998</v>
      </c>
      <c r="AM42" s="95">
        <v>2445978.365189921</v>
      </c>
      <c r="AN42" s="96"/>
      <c r="AO42" s="93">
        <v>0</v>
      </c>
      <c r="AP42" s="94">
        <v>0</v>
      </c>
      <c r="AQ42" s="94">
        <v>0</v>
      </c>
      <c r="AR42" s="94">
        <v>1204</v>
      </c>
      <c r="AS42" s="94">
        <v>0</v>
      </c>
      <c r="AT42" s="94">
        <v>565</v>
      </c>
      <c r="AU42" s="94">
        <v>27762</v>
      </c>
      <c r="AV42" s="94">
        <v>0</v>
      </c>
      <c r="AW42" s="94">
        <v>0</v>
      </c>
      <c r="AX42" s="94">
        <v>0</v>
      </c>
      <c r="AY42" s="94">
        <v>0</v>
      </c>
      <c r="AZ42" s="95">
        <v>29531</v>
      </c>
    </row>
    <row r="43" spans="1:52" s="2" customFormat="1" ht="12.75">
      <c r="A43" s="2" t="s">
        <v>57</v>
      </c>
      <c r="B43" s="93">
        <v>1968935</v>
      </c>
      <c r="C43" s="94">
        <v>0</v>
      </c>
      <c r="D43" s="94">
        <v>5613105.000000001</v>
      </c>
      <c r="E43" s="94">
        <v>2764475.61</v>
      </c>
      <c r="F43" s="94">
        <v>2349314.243625</v>
      </c>
      <c r="G43" s="94">
        <v>3070532.051865869</v>
      </c>
      <c r="H43" s="94">
        <v>24073523.540224567</v>
      </c>
      <c r="I43" s="94">
        <v>1701623.04</v>
      </c>
      <c r="J43" s="94">
        <v>1381152</v>
      </c>
      <c r="K43" s="94">
        <v>1561005.9227788348</v>
      </c>
      <c r="L43" s="94">
        <v>17668538.268654555</v>
      </c>
      <c r="M43" s="95">
        <v>62152204.677148834</v>
      </c>
      <c r="N43" s="96"/>
      <c r="O43" s="97">
        <v>796324.8222222223</v>
      </c>
      <c r="P43" s="94">
        <v>0</v>
      </c>
      <c r="Q43" s="94">
        <v>2235021.0222222228</v>
      </c>
      <c r="R43" s="94">
        <v>1815400.9344444447</v>
      </c>
      <c r="S43" s="94">
        <v>1587487.6343550002</v>
      </c>
      <c r="T43" s="94">
        <v>1340004.3987546405</v>
      </c>
      <c r="U43" s="94">
        <v>9201631.600345157</v>
      </c>
      <c r="V43" s="94">
        <v>824591.7139555556</v>
      </c>
      <c r="W43" s="94">
        <v>668853.1244444444</v>
      </c>
      <c r="X43" s="94">
        <v>705055.4997237028</v>
      </c>
      <c r="Y43" s="94">
        <v>7696581.664254554</v>
      </c>
      <c r="Z43" s="95">
        <v>26870952.414721943</v>
      </c>
      <c r="AA43" s="96"/>
      <c r="AB43" s="97">
        <v>1172610.177777778</v>
      </c>
      <c r="AC43" s="94">
        <v>0</v>
      </c>
      <c r="AD43" s="94">
        <v>3378083.977777778</v>
      </c>
      <c r="AE43" s="94">
        <v>879610.6755555556</v>
      </c>
      <c r="AF43" s="94">
        <v>680228.6092699999</v>
      </c>
      <c r="AG43" s="94">
        <v>1207250.6531112287</v>
      </c>
      <c r="AH43" s="94">
        <v>13676782.93987941</v>
      </c>
      <c r="AI43" s="94">
        <v>877031.3260444446</v>
      </c>
      <c r="AJ43" s="94">
        <v>712298.8755555556</v>
      </c>
      <c r="AK43" s="94">
        <v>855950.423055132</v>
      </c>
      <c r="AL43" s="94">
        <v>9971956.604400001</v>
      </c>
      <c r="AM43" s="95">
        <v>33411804.262426883</v>
      </c>
      <c r="AN43" s="96"/>
      <c r="AO43" s="93">
        <v>0</v>
      </c>
      <c r="AP43" s="94">
        <v>0</v>
      </c>
      <c r="AQ43" s="94">
        <v>0</v>
      </c>
      <c r="AR43" s="94">
        <v>69464</v>
      </c>
      <c r="AS43" s="94">
        <v>81598</v>
      </c>
      <c r="AT43" s="94">
        <v>523277</v>
      </c>
      <c r="AU43" s="94">
        <v>1195109</v>
      </c>
      <c r="AV43" s="94">
        <v>0</v>
      </c>
      <c r="AW43" s="94">
        <v>0</v>
      </c>
      <c r="AX43" s="94">
        <v>0</v>
      </c>
      <c r="AY43" s="94">
        <v>0</v>
      </c>
      <c r="AZ43" s="95">
        <v>1869448</v>
      </c>
    </row>
    <row r="44" spans="1:52" s="2" customFormat="1" ht="12.75">
      <c r="A44" s="2" t="s">
        <v>58</v>
      </c>
      <c r="B44" s="93">
        <v>720003</v>
      </c>
      <c r="C44" s="94">
        <v>0</v>
      </c>
      <c r="D44" s="94">
        <v>1156148</v>
      </c>
      <c r="E44" s="94">
        <v>2378105.27</v>
      </c>
      <c r="F44" s="94">
        <v>991357.4280800002</v>
      </c>
      <c r="G44" s="94">
        <v>1245960.3418933458</v>
      </c>
      <c r="H44" s="94">
        <v>9862570.298538318</v>
      </c>
      <c r="I44" s="94">
        <v>796487.24</v>
      </c>
      <c r="J44" s="94">
        <v>612392</v>
      </c>
      <c r="K44" s="94">
        <v>719083.6692242457</v>
      </c>
      <c r="L44" s="94">
        <v>7937327.992909163</v>
      </c>
      <c r="M44" s="95">
        <v>26419435.240645073</v>
      </c>
      <c r="N44" s="96"/>
      <c r="O44" s="97">
        <v>225000.9375</v>
      </c>
      <c r="P44" s="94">
        <v>0</v>
      </c>
      <c r="Q44" s="94">
        <v>356840.6875</v>
      </c>
      <c r="R44" s="94">
        <v>1206245.77</v>
      </c>
      <c r="S44" s="94">
        <v>658086.42815</v>
      </c>
      <c r="T44" s="94">
        <v>528926.7318416706</v>
      </c>
      <c r="U44" s="94">
        <v>3195721.5835859957</v>
      </c>
      <c r="V44" s="94">
        <v>358455.0125</v>
      </c>
      <c r="W44" s="94">
        <v>290791.25</v>
      </c>
      <c r="X44" s="94">
        <v>297719.4687530473</v>
      </c>
      <c r="Y44" s="94">
        <v>3025767.2773091644</v>
      </c>
      <c r="Z44" s="95">
        <v>10143555.147139877</v>
      </c>
      <c r="AA44" s="96"/>
      <c r="AB44" s="97">
        <v>495002.06249999994</v>
      </c>
      <c r="AC44" s="94">
        <v>0</v>
      </c>
      <c r="AD44" s="94">
        <v>799307.3124999999</v>
      </c>
      <c r="AE44" s="94">
        <v>1171859.5</v>
      </c>
      <c r="AF44" s="94">
        <v>333270.99993000017</v>
      </c>
      <c r="AG44" s="94">
        <v>717033.6100516752</v>
      </c>
      <c r="AH44" s="94">
        <v>6666848.714952323</v>
      </c>
      <c r="AI44" s="94">
        <v>438032.2274999999</v>
      </c>
      <c r="AJ44" s="94">
        <v>321600.75</v>
      </c>
      <c r="AK44" s="94">
        <v>421364.20047119836</v>
      </c>
      <c r="AL44" s="94">
        <v>4911560.715599999</v>
      </c>
      <c r="AM44" s="95">
        <v>16275880.093505194</v>
      </c>
      <c r="AN44" s="96"/>
      <c r="AO44" s="93">
        <v>0</v>
      </c>
      <c r="AP44" s="94">
        <v>0</v>
      </c>
      <c r="AQ44" s="94">
        <v>0</v>
      </c>
      <c r="AR44" s="94">
        <v>0</v>
      </c>
      <c r="AS44" s="94">
        <v>0</v>
      </c>
      <c r="AT44" s="94">
        <v>0</v>
      </c>
      <c r="AU44" s="94">
        <v>0</v>
      </c>
      <c r="AV44" s="94">
        <v>0</v>
      </c>
      <c r="AW44" s="94">
        <v>0</v>
      </c>
      <c r="AX44" s="94">
        <v>0</v>
      </c>
      <c r="AY44" s="94">
        <v>0</v>
      </c>
      <c r="AZ44" s="95">
        <v>0</v>
      </c>
    </row>
    <row r="45" spans="1:52" s="2" customFormat="1" ht="12.75">
      <c r="A45" s="2" t="s">
        <v>59</v>
      </c>
      <c r="B45" s="93">
        <v>932121</v>
      </c>
      <c r="C45" s="94">
        <v>0</v>
      </c>
      <c r="D45" s="94">
        <v>2795710</v>
      </c>
      <c r="E45" s="94">
        <v>1243269.71</v>
      </c>
      <c r="F45" s="94">
        <v>1508334.353445</v>
      </c>
      <c r="G45" s="94">
        <v>1200840.2550786478</v>
      </c>
      <c r="H45" s="94">
        <v>11184087.608434372</v>
      </c>
      <c r="I45" s="94">
        <v>835765.29</v>
      </c>
      <c r="J45" s="94">
        <v>654197</v>
      </c>
      <c r="K45" s="94">
        <v>788142.1353810302</v>
      </c>
      <c r="L45" s="94">
        <v>8790058.860653087</v>
      </c>
      <c r="M45" s="95">
        <v>29932526.212992135</v>
      </c>
      <c r="N45" s="96"/>
      <c r="O45" s="97">
        <v>410475.30275229353</v>
      </c>
      <c r="P45" s="94">
        <v>0</v>
      </c>
      <c r="Q45" s="94">
        <v>1203113.7706422019</v>
      </c>
      <c r="R45" s="94">
        <v>871182.7558715596</v>
      </c>
      <c r="S45" s="94">
        <v>1000702.8566546789</v>
      </c>
      <c r="T45" s="94">
        <v>575426.2682915146</v>
      </c>
      <c r="U45" s="94">
        <v>4910905.674244418</v>
      </c>
      <c r="V45" s="94">
        <v>436965.127706422</v>
      </c>
      <c r="W45" s="94">
        <v>331235.9266055046</v>
      </c>
      <c r="X45" s="94">
        <v>397913.5512116369</v>
      </c>
      <c r="Y45" s="94">
        <v>4250586.078053086</v>
      </c>
      <c r="Z45" s="95">
        <v>14388507.312033314</v>
      </c>
      <c r="AA45" s="96"/>
      <c r="AB45" s="97">
        <v>521645.6972477065</v>
      </c>
      <c r="AC45" s="94">
        <v>0</v>
      </c>
      <c r="AD45" s="94">
        <v>1592596.2293577984</v>
      </c>
      <c r="AE45" s="94">
        <v>372086.9541284404</v>
      </c>
      <c r="AF45" s="94">
        <v>507631.49679032114</v>
      </c>
      <c r="AG45" s="94">
        <v>625413.9867871333</v>
      </c>
      <c r="AH45" s="94">
        <v>6273181.934189955</v>
      </c>
      <c r="AI45" s="94">
        <v>398800.1622935781</v>
      </c>
      <c r="AJ45" s="94">
        <v>322961.07339449547</v>
      </c>
      <c r="AK45" s="94">
        <v>390228.5841693932</v>
      </c>
      <c r="AL45" s="94">
        <v>4539472.7826000005</v>
      </c>
      <c r="AM45" s="95">
        <v>15544018.900958821</v>
      </c>
      <c r="AN45" s="96"/>
      <c r="AO45" s="93">
        <v>0</v>
      </c>
      <c r="AP45" s="94">
        <v>0</v>
      </c>
      <c r="AQ45" s="94">
        <v>0</v>
      </c>
      <c r="AR45" s="94">
        <v>0</v>
      </c>
      <c r="AS45" s="94">
        <v>0</v>
      </c>
      <c r="AT45" s="94">
        <v>0</v>
      </c>
      <c r="AU45" s="94">
        <v>0</v>
      </c>
      <c r="AV45" s="94">
        <v>0</v>
      </c>
      <c r="AW45" s="94">
        <v>0</v>
      </c>
      <c r="AX45" s="94">
        <v>0</v>
      </c>
      <c r="AY45" s="94">
        <v>0</v>
      </c>
      <c r="AZ45" s="95">
        <v>0</v>
      </c>
    </row>
    <row r="46" spans="1:52" s="2" customFormat="1" ht="12.75">
      <c r="A46" s="2" t="s">
        <v>60</v>
      </c>
      <c r="B46" s="93">
        <v>6182640</v>
      </c>
      <c r="C46" s="94">
        <v>0</v>
      </c>
      <c r="D46" s="94">
        <v>9094330</v>
      </c>
      <c r="E46" s="94">
        <v>15053324.440000001</v>
      </c>
      <c r="F46" s="94">
        <v>4335002.591375003</v>
      </c>
      <c r="G46" s="94">
        <v>8836016.07973288</v>
      </c>
      <c r="H46" s="94">
        <v>78862071.55450277</v>
      </c>
      <c r="I46" s="94">
        <v>5114962.06</v>
      </c>
      <c r="J46" s="94">
        <v>5049084</v>
      </c>
      <c r="K46" s="94">
        <v>5163325.973056993</v>
      </c>
      <c r="L46" s="94">
        <v>59302032.78174528</v>
      </c>
      <c r="M46" s="95">
        <v>196992789.48041293</v>
      </c>
      <c r="N46" s="96"/>
      <c r="O46" s="97">
        <v>1204617.6</v>
      </c>
      <c r="P46" s="94">
        <v>0</v>
      </c>
      <c r="Q46" s="94">
        <v>1786030.890322581</v>
      </c>
      <c r="R46" s="94">
        <v>4052333.6322580646</v>
      </c>
      <c r="S46" s="94">
        <v>1777381.3583711293</v>
      </c>
      <c r="T46" s="94">
        <v>2158071.3819866646</v>
      </c>
      <c r="U46" s="94">
        <v>15320784.887477951</v>
      </c>
      <c r="V46" s="94">
        <v>1243997.8942709675</v>
      </c>
      <c r="W46" s="94">
        <v>1195078.2322580647</v>
      </c>
      <c r="X46" s="94">
        <v>1181596.2216004624</v>
      </c>
      <c r="Y46" s="94">
        <v>12865458.743345276</v>
      </c>
      <c r="Z46" s="95">
        <v>42785350.841891155</v>
      </c>
      <c r="AA46" s="96"/>
      <c r="AB46" s="97">
        <v>4978022.4</v>
      </c>
      <c r="AC46" s="94">
        <v>0</v>
      </c>
      <c r="AD46" s="94">
        <v>7308299.109677419</v>
      </c>
      <c r="AE46" s="94">
        <v>11000990.807741936</v>
      </c>
      <c r="AF46" s="94">
        <v>2557621.233003873</v>
      </c>
      <c r="AG46" s="94">
        <v>6677944.697746215</v>
      </c>
      <c r="AH46" s="94">
        <v>63541286.66702482</v>
      </c>
      <c r="AI46" s="94">
        <v>3870964.165729032</v>
      </c>
      <c r="AJ46" s="94">
        <v>3854005.7677419353</v>
      </c>
      <c r="AK46" s="94">
        <v>3981729.7514565308</v>
      </c>
      <c r="AL46" s="94">
        <v>46436574.0384</v>
      </c>
      <c r="AM46" s="95">
        <v>154207438.63852176</v>
      </c>
      <c r="AN46" s="96"/>
      <c r="AO46" s="93">
        <v>0</v>
      </c>
      <c r="AP46" s="94">
        <v>0</v>
      </c>
      <c r="AQ46" s="94">
        <v>0</v>
      </c>
      <c r="AR46" s="94">
        <v>0</v>
      </c>
      <c r="AS46" s="94">
        <v>0</v>
      </c>
      <c r="AT46" s="94">
        <v>0</v>
      </c>
      <c r="AU46" s="94">
        <v>0</v>
      </c>
      <c r="AV46" s="94">
        <v>0</v>
      </c>
      <c r="AW46" s="94">
        <v>0</v>
      </c>
      <c r="AX46" s="94">
        <v>0</v>
      </c>
      <c r="AY46" s="94">
        <v>0</v>
      </c>
      <c r="AZ46" s="95">
        <v>0</v>
      </c>
    </row>
    <row r="47" spans="1:52" s="2" customFormat="1" ht="12.75">
      <c r="A47" s="2" t="s">
        <v>61</v>
      </c>
      <c r="B47" s="93">
        <v>28301</v>
      </c>
      <c r="C47" s="94">
        <v>0</v>
      </c>
      <c r="D47" s="94">
        <v>113790</v>
      </c>
      <c r="E47" s="94">
        <v>470</v>
      </c>
      <c r="F47" s="94">
        <v>22519.99242000001</v>
      </c>
      <c r="G47" s="94">
        <v>53516.94658708926</v>
      </c>
      <c r="H47" s="94">
        <v>406747.7763528675</v>
      </c>
      <c r="I47" s="94">
        <v>207637.82</v>
      </c>
      <c r="J47" s="94">
        <v>24475</v>
      </c>
      <c r="K47" s="94">
        <v>25547.443001373886</v>
      </c>
      <c r="L47" s="94">
        <v>297670.34640000004</v>
      </c>
      <c r="M47" s="95">
        <v>1180676.3247613306</v>
      </c>
      <c r="N47" s="96"/>
      <c r="O47" s="97">
        <v>14150.5</v>
      </c>
      <c r="P47" s="94">
        <v>0</v>
      </c>
      <c r="Q47" s="94">
        <v>56795</v>
      </c>
      <c r="R47" s="94">
        <v>339</v>
      </c>
      <c r="S47" s="94">
        <v>11259.996210000005</v>
      </c>
      <c r="T47" s="94">
        <v>27341.47329354463</v>
      </c>
      <c r="U47" s="94">
        <v>203363.94317643374</v>
      </c>
      <c r="V47" s="94">
        <v>103815.91</v>
      </c>
      <c r="W47" s="94">
        <v>12237.5</v>
      </c>
      <c r="X47" s="94">
        <v>12773.721500686943</v>
      </c>
      <c r="Y47" s="94">
        <v>148835.17320000002</v>
      </c>
      <c r="Z47" s="95">
        <v>590912.2173806655</v>
      </c>
      <c r="AA47" s="96"/>
      <c r="AB47" s="97">
        <v>14150.5</v>
      </c>
      <c r="AC47" s="94">
        <v>0</v>
      </c>
      <c r="AD47" s="94">
        <v>56995</v>
      </c>
      <c r="AE47" s="94">
        <v>131</v>
      </c>
      <c r="AF47" s="94">
        <v>11259.996210000005</v>
      </c>
      <c r="AG47" s="94">
        <v>26175.47329354463</v>
      </c>
      <c r="AH47" s="94">
        <v>203383.83317643372</v>
      </c>
      <c r="AI47" s="94">
        <v>103821.91</v>
      </c>
      <c r="AJ47" s="94">
        <v>12237.5</v>
      </c>
      <c r="AK47" s="94">
        <v>12773.721500686943</v>
      </c>
      <c r="AL47" s="94">
        <v>148835.17320000002</v>
      </c>
      <c r="AM47" s="95">
        <v>589764.1073806654</v>
      </c>
      <c r="AN47" s="96"/>
      <c r="AO47" s="93">
        <v>0</v>
      </c>
      <c r="AP47" s="94">
        <v>0</v>
      </c>
      <c r="AQ47" s="94">
        <v>0</v>
      </c>
      <c r="AR47" s="94">
        <v>0</v>
      </c>
      <c r="AS47" s="94">
        <v>0</v>
      </c>
      <c r="AT47" s="94">
        <v>0</v>
      </c>
      <c r="AU47" s="94">
        <v>0</v>
      </c>
      <c r="AV47" s="94">
        <v>0</v>
      </c>
      <c r="AW47" s="94">
        <v>0</v>
      </c>
      <c r="AX47" s="94">
        <v>0</v>
      </c>
      <c r="AY47" s="94">
        <v>0</v>
      </c>
      <c r="AZ47" s="95">
        <v>0</v>
      </c>
    </row>
    <row r="48" spans="1:52" s="2" customFormat="1" ht="12.75">
      <c r="A48" s="2" t="s">
        <v>62</v>
      </c>
      <c r="B48" s="93">
        <v>702075</v>
      </c>
      <c r="C48" s="94">
        <v>0</v>
      </c>
      <c r="D48" s="94">
        <v>1015613</v>
      </c>
      <c r="E48" s="94">
        <v>1626079.18</v>
      </c>
      <c r="F48" s="94">
        <v>471683.7394500005</v>
      </c>
      <c r="G48" s="94">
        <v>1167401.2167389193</v>
      </c>
      <c r="H48" s="94">
        <v>9166085.685090678</v>
      </c>
      <c r="I48" s="94">
        <v>577170.92</v>
      </c>
      <c r="J48" s="94">
        <v>596066</v>
      </c>
      <c r="K48" s="94">
        <v>615642.4991935538</v>
      </c>
      <c r="L48" s="94">
        <v>7005757.4275048245</v>
      </c>
      <c r="M48" s="95">
        <v>22943574.667977974</v>
      </c>
      <c r="N48" s="96"/>
      <c r="O48" s="97">
        <v>78008.33333333333</v>
      </c>
      <c r="P48" s="94">
        <v>0</v>
      </c>
      <c r="Q48" s="94">
        <v>113328</v>
      </c>
      <c r="R48" s="94">
        <v>316526.73555555556</v>
      </c>
      <c r="S48" s="94">
        <v>137195.2243833334</v>
      </c>
      <c r="T48" s="94">
        <v>219788.13519321324</v>
      </c>
      <c r="U48" s="94">
        <v>1008266.7643975669</v>
      </c>
      <c r="V48" s="94">
        <v>105244.43555555555</v>
      </c>
      <c r="W48" s="94">
        <v>99087.33333333333</v>
      </c>
      <c r="X48" s="94">
        <v>105077.51032554431</v>
      </c>
      <c r="Y48" s="94">
        <v>1052350.499504825</v>
      </c>
      <c r="Z48" s="95">
        <v>3234872.971582261</v>
      </c>
      <c r="AA48" s="96"/>
      <c r="AB48" s="97">
        <v>624066.6666666666</v>
      </c>
      <c r="AC48" s="94">
        <v>0</v>
      </c>
      <c r="AD48" s="94">
        <v>902285</v>
      </c>
      <c r="AE48" s="94">
        <v>1309552.4444444443</v>
      </c>
      <c r="AF48" s="94">
        <v>334488.5150666671</v>
      </c>
      <c r="AG48" s="94">
        <v>947613.0815457059</v>
      </c>
      <c r="AH48" s="94">
        <v>8157818.920693111</v>
      </c>
      <c r="AI48" s="94">
        <v>471926.4844444444</v>
      </c>
      <c r="AJ48" s="94">
        <v>496978.6666666666</v>
      </c>
      <c r="AK48" s="94">
        <v>510564.9888680095</v>
      </c>
      <c r="AL48" s="94">
        <v>5953406.927999999</v>
      </c>
      <c r="AM48" s="95">
        <v>19708701.696395714</v>
      </c>
      <c r="AN48" s="96"/>
      <c r="AO48" s="93">
        <v>0</v>
      </c>
      <c r="AP48" s="94">
        <v>0</v>
      </c>
      <c r="AQ48" s="94">
        <v>0</v>
      </c>
      <c r="AR48" s="94">
        <v>0</v>
      </c>
      <c r="AS48" s="94">
        <v>0</v>
      </c>
      <c r="AT48" s="94">
        <v>0</v>
      </c>
      <c r="AU48" s="94">
        <v>0</v>
      </c>
      <c r="AV48" s="94">
        <v>0</v>
      </c>
      <c r="AW48" s="94">
        <v>0</v>
      </c>
      <c r="AX48" s="94">
        <v>0</v>
      </c>
      <c r="AY48" s="94">
        <v>0</v>
      </c>
      <c r="AZ48" s="95">
        <v>0</v>
      </c>
    </row>
    <row r="49" spans="1:52" s="2" customFormat="1" ht="12.75">
      <c r="A49" s="2" t="s">
        <v>63</v>
      </c>
      <c r="B49" s="93">
        <v>1179219</v>
      </c>
      <c r="C49" s="94">
        <v>0</v>
      </c>
      <c r="D49" s="94">
        <v>1643106</v>
      </c>
      <c r="E49" s="94">
        <v>2064579</v>
      </c>
      <c r="F49" s="94">
        <v>1124677.5965949998</v>
      </c>
      <c r="G49" s="94">
        <v>1959903.4082317809</v>
      </c>
      <c r="H49" s="94">
        <v>14153984.752152635</v>
      </c>
      <c r="I49" s="94">
        <v>987641.23</v>
      </c>
      <c r="J49" s="94">
        <v>857322</v>
      </c>
      <c r="K49" s="94">
        <v>936379.5653225925</v>
      </c>
      <c r="L49" s="94">
        <v>10712614.76599471</v>
      </c>
      <c r="M49" s="95">
        <v>35619427.31829672</v>
      </c>
      <c r="N49" s="96"/>
      <c r="O49" s="97">
        <v>500531.80575539573</v>
      </c>
      <c r="P49" s="94">
        <v>0</v>
      </c>
      <c r="Q49" s="94">
        <v>678486.8489208634</v>
      </c>
      <c r="R49" s="94">
        <v>883337.3884892086</v>
      </c>
      <c r="S49" s="94">
        <v>794994.726612266</v>
      </c>
      <c r="T49" s="94">
        <v>930890.2308321947</v>
      </c>
      <c r="U49" s="94">
        <v>6052278.433758717</v>
      </c>
      <c r="V49" s="94">
        <v>444781.34942446044</v>
      </c>
      <c r="W49" s="94">
        <v>388256.1007194245</v>
      </c>
      <c r="X49" s="94">
        <v>425854.72466499126</v>
      </c>
      <c r="Y49" s="94">
        <v>4759207.837994711</v>
      </c>
      <c r="Z49" s="95">
        <v>15858619.447172232</v>
      </c>
      <c r="AA49" s="96"/>
      <c r="AB49" s="97">
        <v>678687.1942446044</v>
      </c>
      <c r="AC49" s="94">
        <v>0</v>
      </c>
      <c r="AD49" s="94">
        <v>964619.1510791369</v>
      </c>
      <c r="AE49" s="94">
        <v>1181241.6115107916</v>
      </c>
      <c r="AF49" s="94">
        <v>329682.8699827337</v>
      </c>
      <c r="AG49" s="94">
        <v>1029013.1773995861</v>
      </c>
      <c r="AH49" s="94">
        <v>8101706.318393918</v>
      </c>
      <c r="AI49" s="94">
        <v>542859.8805755397</v>
      </c>
      <c r="AJ49" s="94">
        <v>469065.8992805756</v>
      </c>
      <c r="AK49" s="94">
        <v>510524.84065760125</v>
      </c>
      <c r="AL49" s="94">
        <v>5953406.928</v>
      </c>
      <c r="AM49" s="95">
        <v>19760807.871124487</v>
      </c>
      <c r="AN49" s="96"/>
      <c r="AO49" s="93">
        <v>0</v>
      </c>
      <c r="AP49" s="94">
        <v>0</v>
      </c>
      <c r="AQ49" s="94">
        <v>0</v>
      </c>
      <c r="AR49" s="94">
        <v>0</v>
      </c>
      <c r="AS49" s="94">
        <v>0</v>
      </c>
      <c r="AT49" s="94">
        <v>0</v>
      </c>
      <c r="AU49" s="94">
        <v>0</v>
      </c>
      <c r="AV49" s="94">
        <v>0</v>
      </c>
      <c r="AW49" s="94">
        <v>0</v>
      </c>
      <c r="AX49" s="94">
        <v>0</v>
      </c>
      <c r="AY49" s="94">
        <v>0</v>
      </c>
      <c r="AZ49" s="95">
        <v>0</v>
      </c>
    </row>
    <row r="50" spans="1:52" s="2" customFormat="1" ht="12.75">
      <c r="A50" s="2" t="s">
        <v>64</v>
      </c>
      <c r="B50" s="93">
        <v>268943</v>
      </c>
      <c r="C50" s="94">
        <v>0</v>
      </c>
      <c r="D50" s="94">
        <v>794113</v>
      </c>
      <c r="E50" s="94">
        <v>430279.04</v>
      </c>
      <c r="F50" s="94">
        <v>343333.79936000006</v>
      </c>
      <c r="G50" s="94">
        <v>375185.88820146525</v>
      </c>
      <c r="H50" s="94">
        <v>3267473.1844304847</v>
      </c>
      <c r="I50" s="94">
        <v>258414.21</v>
      </c>
      <c r="J50" s="94">
        <v>182545</v>
      </c>
      <c r="K50" s="94">
        <v>223836.06979129632</v>
      </c>
      <c r="L50" s="94">
        <v>2520681.8579635695</v>
      </c>
      <c r="M50" s="95">
        <v>8664805.049746815</v>
      </c>
      <c r="N50" s="96"/>
      <c r="O50" s="97">
        <v>184898.3125</v>
      </c>
      <c r="P50" s="94">
        <v>0</v>
      </c>
      <c r="Q50" s="94">
        <v>531249.8125</v>
      </c>
      <c r="R50" s="94">
        <v>351690.91500000004</v>
      </c>
      <c r="S50" s="94">
        <v>263441.50581000006</v>
      </c>
      <c r="T50" s="94">
        <v>286599.17313850735</v>
      </c>
      <c r="U50" s="94">
        <v>2254560.584656344</v>
      </c>
      <c r="V50" s="94">
        <v>187296.331875</v>
      </c>
      <c r="W50" s="94">
        <v>130934.6875</v>
      </c>
      <c r="X50" s="94">
        <v>159716.0841800144</v>
      </c>
      <c r="Y50" s="94">
        <v>1776505.9919635693</v>
      </c>
      <c r="Z50" s="95">
        <v>6126893.399123435</v>
      </c>
      <c r="AA50" s="96"/>
      <c r="AB50" s="97">
        <v>84044.6875</v>
      </c>
      <c r="AC50" s="94">
        <v>0</v>
      </c>
      <c r="AD50" s="94">
        <v>262863.1875</v>
      </c>
      <c r="AE50" s="94">
        <v>78588.125</v>
      </c>
      <c r="AF50" s="94">
        <v>79892.29355000003</v>
      </c>
      <c r="AG50" s="94">
        <v>88586.7150629579</v>
      </c>
      <c r="AH50" s="94">
        <v>1012912.5997741406</v>
      </c>
      <c r="AI50" s="94">
        <v>71117.878125</v>
      </c>
      <c r="AJ50" s="94">
        <v>51610.3125</v>
      </c>
      <c r="AK50" s="94">
        <v>64119.98561128191</v>
      </c>
      <c r="AL50" s="94">
        <v>744175.8660000002</v>
      </c>
      <c r="AM50" s="95">
        <v>2537911.6506233807</v>
      </c>
      <c r="AN50" s="96"/>
      <c r="AO50" s="93">
        <v>0</v>
      </c>
      <c r="AP50" s="94">
        <v>0</v>
      </c>
      <c r="AQ50" s="94">
        <v>0</v>
      </c>
      <c r="AR50" s="94">
        <v>0</v>
      </c>
      <c r="AS50" s="94">
        <v>0</v>
      </c>
      <c r="AT50" s="94">
        <v>0</v>
      </c>
      <c r="AU50" s="94">
        <v>0</v>
      </c>
      <c r="AV50" s="94">
        <v>0</v>
      </c>
      <c r="AW50" s="94">
        <v>0</v>
      </c>
      <c r="AX50" s="94">
        <v>0</v>
      </c>
      <c r="AY50" s="94">
        <v>0</v>
      </c>
      <c r="AZ50" s="95">
        <v>0</v>
      </c>
    </row>
    <row r="51" spans="1:52" s="2" customFormat="1" ht="12.75">
      <c r="A51" s="2" t="s">
        <v>65</v>
      </c>
      <c r="B51" s="93">
        <v>1152123</v>
      </c>
      <c r="C51" s="94">
        <v>0</v>
      </c>
      <c r="D51" s="94">
        <v>3352822</v>
      </c>
      <c r="E51" s="94">
        <v>1900424.69</v>
      </c>
      <c r="F51" s="94">
        <v>1484497.8198600002</v>
      </c>
      <c r="G51" s="94">
        <v>1436474.5642391532</v>
      </c>
      <c r="H51" s="94">
        <v>13340313.439326202</v>
      </c>
      <c r="I51" s="94">
        <v>1008310.41</v>
      </c>
      <c r="J51" s="94">
        <v>748269</v>
      </c>
      <c r="K51" s="94">
        <v>1037838.4344135411</v>
      </c>
      <c r="L51" s="94">
        <v>11272795.284657171</v>
      </c>
      <c r="M51" s="95">
        <v>36733868.64249607</v>
      </c>
      <c r="N51" s="96"/>
      <c r="O51" s="97">
        <v>663343.5454545455</v>
      </c>
      <c r="P51" s="94">
        <v>0</v>
      </c>
      <c r="Q51" s="94">
        <v>1867840.0909090908</v>
      </c>
      <c r="R51" s="94">
        <v>1305824.7506060605</v>
      </c>
      <c r="S51" s="94">
        <v>1170828.7744648487</v>
      </c>
      <c r="T51" s="94">
        <v>1224083.3551679973</v>
      </c>
      <c r="U51" s="94">
        <v>7710305.456782378</v>
      </c>
      <c r="V51" s="94">
        <v>668531.4178787878</v>
      </c>
      <c r="W51" s="94">
        <v>517834.09090909094</v>
      </c>
      <c r="X51" s="94">
        <v>679901.1976648162</v>
      </c>
      <c r="Y51" s="94">
        <v>7105410.435057171</v>
      </c>
      <c r="Z51" s="95">
        <v>22913903.114894785</v>
      </c>
      <c r="AA51" s="96"/>
      <c r="AB51" s="97">
        <v>488779.4545454546</v>
      </c>
      <c r="AC51" s="94">
        <v>0</v>
      </c>
      <c r="AD51" s="94">
        <v>1484981.9090909092</v>
      </c>
      <c r="AE51" s="94">
        <v>594599.9393939395</v>
      </c>
      <c r="AF51" s="94">
        <v>313669.04539515154</v>
      </c>
      <c r="AG51" s="94">
        <v>212391.20907115587</v>
      </c>
      <c r="AH51" s="94">
        <v>5630007.982543824</v>
      </c>
      <c r="AI51" s="94">
        <v>339778.9921212121</v>
      </c>
      <c r="AJ51" s="94">
        <v>230434.9090909091</v>
      </c>
      <c r="AK51" s="94">
        <v>357937.2367487249</v>
      </c>
      <c r="AL51" s="94">
        <v>4167384.8496</v>
      </c>
      <c r="AM51" s="95">
        <v>13819965.527601281</v>
      </c>
      <c r="AN51" s="96"/>
      <c r="AO51" s="93">
        <v>0</v>
      </c>
      <c r="AP51" s="94">
        <v>0</v>
      </c>
      <c r="AQ51" s="94">
        <v>0</v>
      </c>
      <c r="AR51" s="94">
        <v>0</v>
      </c>
      <c r="AS51" s="94">
        <v>0</v>
      </c>
      <c r="AT51" s="94">
        <v>0</v>
      </c>
      <c r="AU51" s="94">
        <v>0</v>
      </c>
      <c r="AV51" s="94">
        <v>0</v>
      </c>
      <c r="AW51" s="94">
        <v>0</v>
      </c>
      <c r="AX51" s="94">
        <v>0</v>
      </c>
      <c r="AY51" s="94">
        <v>0</v>
      </c>
      <c r="AZ51" s="95">
        <v>0</v>
      </c>
    </row>
    <row r="52" spans="1:52" s="2" customFormat="1" ht="12.75">
      <c r="A52" s="2" t="s">
        <v>66</v>
      </c>
      <c r="B52" s="93">
        <v>7290729.000000001</v>
      </c>
      <c r="C52" s="94">
        <v>0</v>
      </c>
      <c r="D52" s="94">
        <v>9453886</v>
      </c>
      <c r="E52" s="94">
        <v>14397094.000000004</v>
      </c>
      <c r="F52" s="94">
        <v>11921383.627149994</v>
      </c>
      <c r="G52" s="94">
        <v>13094821.167935465</v>
      </c>
      <c r="H52" s="94">
        <v>93752145.7584202</v>
      </c>
      <c r="I52" s="94">
        <v>6525316.73</v>
      </c>
      <c r="J52" s="94">
        <v>4701999</v>
      </c>
      <c r="K52" s="94">
        <v>5864257.312364682</v>
      </c>
      <c r="L52" s="94">
        <v>65959823.17941289</v>
      </c>
      <c r="M52" s="95">
        <v>232961455.77528322</v>
      </c>
      <c r="N52" s="96"/>
      <c r="O52" s="97">
        <v>3188595.9361445787</v>
      </c>
      <c r="P52" s="94">
        <v>0</v>
      </c>
      <c r="Q52" s="94">
        <v>3954098.048192771</v>
      </c>
      <c r="R52" s="94">
        <v>5979725.240963857</v>
      </c>
      <c r="S52" s="94">
        <v>9072986.772006564</v>
      </c>
      <c r="T52" s="94">
        <v>5781440.579470571</v>
      </c>
      <c r="U52" s="94">
        <v>37718732.415698975</v>
      </c>
      <c r="V52" s="94">
        <v>3287451.8445662656</v>
      </c>
      <c r="W52" s="94">
        <v>2383256.8397590364</v>
      </c>
      <c r="X52" s="94">
        <v>2880569.636705054</v>
      </c>
      <c r="Y52" s="94">
        <v>31206810.23721288</v>
      </c>
      <c r="Z52" s="95">
        <v>105453667.55072056</v>
      </c>
      <c r="AA52" s="96"/>
      <c r="AB52" s="97">
        <v>4102133.063855422</v>
      </c>
      <c r="AC52" s="94">
        <v>0</v>
      </c>
      <c r="AD52" s="94">
        <v>5499787.951807229</v>
      </c>
      <c r="AE52" s="94">
        <v>8398660.759036146</v>
      </c>
      <c r="AF52" s="94">
        <v>2333600.85514343</v>
      </c>
      <c r="AG52" s="94">
        <v>4815513.588464894</v>
      </c>
      <c r="AH52" s="94">
        <v>47208515.342721224</v>
      </c>
      <c r="AI52" s="94">
        <v>3237864.8854337353</v>
      </c>
      <c r="AJ52" s="94">
        <v>2318742.160240964</v>
      </c>
      <c r="AK52" s="94">
        <v>2983687.6756596277</v>
      </c>
      <c r="AL52" s="94">
        <v>34753012.942200005</v>
      </c>
      <c r="AM52" s="95">
        <v>115651519.22456267</v>
      </c>
      <c r="AN52" s="96"/>
      <c r="AO52" s="93">
        <v>0</v>
      </c>
      <c r="AP52" s="94">
        <v>0</v>
      </c>
      <c r="AQ52" s="94">
        <v>0</v>
      </c>
      <c r="AR52" s="94">
        <v>18708</v>
      </c>
      <c r="AS52" s="94">
        <v>514796</v>
      </c>
      <c r="AT52" s="94">
        <v>2497867</v>
      </c>
      <c r="AU52" s="94">
        <v>8824898</v>
      </c>
      <c r="AV52" s="94">
        <v>0</v>
      </c>
      <c r="AW52" s="94">
        <v>0</v>
      </c>
      <c r="AX52" s="94">
        <v>0</v>
      </c>
      <c r="AY52" s="94">
        <v>0</v>
      </c>
      <c r="AZ52" s="95">
        <v>11856269</v>
      </c>
    </row>
    <row r="53" spans="1:52" s="2" customFormat="1" ht="12.75">
      <c r="A53" s="2" t="s">
        <v>67</v>
      </c>
      <c r="B53" s="93">
        <v>477040</v>
      </c>
      <c r="C53" s="94">
        <v>0</v>
      </c>
      <c r="D53" s="94">
        <v>656938</v>
      </c>
      <c r="E53" s="94">
        <v>1223865.41</v>
      </c>
      <c r="F53" s="94">
        <v>492078.4214600001</v>
      </c>
      <c r="G53" s="94">
        <v>512457.8969581511</v>
      </c>
      <c r="H53" s="94">
        <v>5466453.368580509</v>
      </c>
      <c r="I53" s="94">
        <v>371805.89</v>
      </c>
      <c r="J53" s="94">
        <v>326184</v>
      </c>
      <c r="K53" s="94">
        <v>363363.2996548874</v>
      </c>
      <c r="L53" s="94">
        <v>4098100.362709256</v>
      </c>
      <c r="M53" s="95">
        <v>13988286.649362804</v>
      </c>
      <c r="N53" s="96"/>
      <c r="O53" s="97">
        <v>256867.69230769228</v>
      </c>
      <c r="P53" s="94">
        <v>0</v>
      </c>
      <c r="Q53" s="94">
        <v>323049.3846153846</v>
      </c>
      <c r="R53" s="94">
        <v>679375.6407692308</v>
      </c>
      <c r="S53" s="94">
        <v>314087.97924769233</v>
      </c>
      <c r="T53" s="94">
        <v>352633.1752851583</v>
      </c>
      <c r="U53" s="94">
        <v>2842282.777220657</v>
      </c>
      <c r="V53" s="94">
        <v>222702.24846153846</v>
      </c>
      <c r="W53" s="94">
        <v>187983.6923076923</v>
      </c>
      <c r="X53" s="94">
        <v>209772.52544956096</v>
      </c>
      <c r="Y53" s="94">
        <v>2312078.284309256</v>
      </c>
      <c r="Z53" s="95">
        <v>7700833.399973863</v>
      </c>
      <c r="AA53" s="96"/>
      <c r="AB53" s="97">
        <v>220172.3076923077</v>
      </c>
      <c r="AC53" s="94">
        <v>0</v>
      </c>
      <c r="AD53" s="94">
        <v>333888.6153846154</v>
      </c>
      <c r="AE53" s="94">
        <v>517468.7692307692</v>
      </c>
      <c r="AF53" s="94">
        <v>164177.44221230774</v>
      </c>
      <c r="AG53" s="94">
        <v>136160.7216729928</v>
      </c>
      <c r="AH53" s="94">
        <v>2441883.591359852</v>
      </c>
      <c r="AI53" s="94">
        <v>149103.64153846152</v>
      </c>
      <c r="AJ53" s="94">
        <v>138200.3076923077</v>
      </c>
      <c r="AK53" s="94">
        <v>153590.77420532645</v>
      </c>
      <c r="AL53" s="94">
        <v>1786022.0783999998</v>
      </c>
      <c r="AM53" s="95">
        <v>6040668.249388941</v>
      </c>
      <c r="AN53" s="96"/>
      <c r="AO53" s="93">
        <v>0</v>
      </c>
      <c r="AP53" s="94">
        <v>0</v>
      </c>
      <c r="AQ53" s="94">
        <v>0</v>
      </c>
      <c r="AR53" s="94">
        <v>27021</v>
      </c>
      <c r="AS53" s="94">
        <v>13813</v>
      </c>
      <c r="AT53" s="94">
        <v>23664</v>
      </c>
      <c r="AU53" s="94">
        <v>182287</v>
      </c>
      <c r="AV53" s="94">
        <v>0</v>
      </c>
      <c r="AW53" s="94">
        <v>0</v>
      </c>
      <c r="AX53" s="94">
        <v>0</v>
      </c>
      <c r="AY53" s="94">
        <v>0</v>
      </c>
      <c r="AZ53" s="95">
        <v>246785</v>
      </c>
    </row>
    <row r="54" spans="1:52" s="2" customFormat="1" ht="12.75">
      <c r="A54" s="2" t="s">
        <v>68</v>
      </c>
      <c r="B54" s="93">
        <v>0</v>
      </c>
      <c r="C54" s="94">
        <v>0</v>
      </c>
      <c r="D54" s="94">
        <v>0</v>
      </c>
      <c r="E54" s="94">
        <v>0</v>
      </c>
      <c r="F54" s="94">
        <v>0</v>
      </c>
      <c r="G54" s="94">
        <v>0</v>
      </c>
      <c r="H54" s="94">
        <v>0</v>
      </c>
      <c r="I54" s="94">
        <v>0</v>
      </c>
      <c r="J54" s="94">
        <v>0</v>
      </c>
      <c r="K54" s="94">
        <v>0</v>
      </c>
      <c r="L54" s="94">
        <v>0</v>
      </c>
      <c r="M54" s="95">
        <v>0</v>
      </c>
      <c r="N54" s="96"/>
      <c r="O54" s="97">
        <v>0</v>
      </c>
      <c r="P54" s="94">
        <v>0</v>
      </c>
      <c r="Q54" s="94">
        <v>0</v>
      </c>
      <c r="R54" s="94">
        <v>0</v>
      </c>
      <c r="S54" s="94">
        <v>0</v>
      </c>
      <c r="T54" s="94">
        <v>0</v>
      </c>
      <c r="U54" s="94">
        <v>0</v>
      </c>
      <c r="V54" s="94">
        <v>0</v>
      </c>
      <c r="W54" s="94">
        <v>0</v>
      </c>
      <c r="X54" s="94">
        <v>0</v>
      </c>
      <c r="Y54" s="94">
        <v>0</v>
      </c>
      <c r="Z54" s="95">
        <v>0</v>
      </c>
      <c r="AA54" s="96"/>
      <c r="AB54" s="97">
        <v>0</v>
      </c>
      <c r="AC54" s="94">
        <v>0</v>
      </c>
      <c r="AD54" s="94">
        <v>0</v>
      </c>
      <c r="AE54" s="94">
        <v>0</v>
      </c>
      <c r="AF54" s="94">
        <v>0</v>
      </c>
      <c r="AG54" s="94">
        <v>0</v>
      </c>
      <c r="AH54" s="94">
        <v>0</v>
      </c>
      <c r="AI54" s="94">
        <v>0</v>
      </c>
      <c r="AJ54" s="94">
        <v>0</v>
      </c>
      <c r="AK54" s="94">
        <v>0</v>
      </c>
      <c r="AL54" s="94">
        <v>0</v>
      </c>
      <c r="AM54" s="95">
        <v>0</v>
      </c>
      <c r="AN54" s="96"/>
      <c r="AO54" s="93">
        <v>0</v>
      </c>
      <c r="AP54" s="94">
        <v>0</v>
      </c>
      <c r="AQ54" s="94">
        <v>0</v>
      </c>
      <c r="AR54" s="94">
        <v>0</v>
      </c>
      <c r="AS54" s="94">
        <v>0</v>
      </c>
      <c r="AT54" s="94">
        <v>0</v>
      </c>
      <c r="AU54" s="94">
        <v>0</v>
      </c>
      <c r="AV54" s="94">
        <v>0</v>
      </c>
      <c r="AW54" s="94">
        <v>0</v>
      </c>
      <c r="AX54" s="94">
        <v>0</v>
      </c>
      <c r="AY54" s="94">
        <v>0</v>
      </c>
      <c r="AZ54" s="95">
        <v>0</v>
      </c>
    </row>
    <row r="55" spans="1:52" s="2" customFormat="1" ht="12.75">
      <c r="A55" s="2" t="s">
        <v>69</v>
      </c>
      <c r="B55" s="93">
        <v>1094947</v>
      </c>
      <c r="C55" s="94">
        <v>0</v>
      </c>
      <c r="D55" s="94">
        <v>2858479</v>
      </c>
      <c r="E55" s="94">
        <v>-22946</v>
      </c>
      <c r="F55" s="94">
        <v>1231294.32913</v>
      </c>
      <c r="G55" s="94">
        <v>1170077.9414176084</v>
      </c>
      <c r="H55" s="94">
        <v>10749218.241044449</v>
      </c>
      <c r="I55" s="94">
        <v>735414.19</v>
      </c>
      <c r="J55" s="94">
        <v>649010</v>
      </c>
      <c r="K55" s="94">
        <v>718499.5431680783</v>
      </c>
      <c r="L55" s="94">
        <v>8201931.20540591</v>
      </c>
      <c r="M55" s="95">
        <v>27385925.450166047</v>
      </c>
      <c r="N55" s="96"/>
      <c r="O55" s="97">
        <v>361539.1037735849</v>
      </c>
      <c r="P55" s="94">
        <v>0</v>
      </c>
      <c r="Q55" s="94">
        <v>929239.9339622641</v>
      </c>
      <c r="R55" s="94">
        <v>-73359.00943396226</v>
      </c>
      <c r="S55" s="94">
        <v>952180.4023542453</v>
      </c>
      <c r="T55" s="94">
        <v>542134.4617888329</v>
      </c>
      <c r="U55" s="94">
        <v>3541642.7764776633</v>
      </c>
      <c r="V55" s="94">
        <v>275777.76084905665</v>
      </c>
      <c r="W55" s="94">
        <v>244179.08490566036</v>
      </c>
      <c r="X55" s="94">
        <v>265370.56169933634</v>
      </c>
      <c r="Y55" s="94">
        <v>2918282.556805909</v>
      </c>
      <c r="Z55" s="95">
        <v>9956987.633182593</v>
      </c>
      <c r="AA55" s="96"/>
      <c r="AB55" s="97">
        <v>733407.8962264152</v>
      </c>
      <c r="AC55" s="94">
        <v>0</v>
      </c>
      <c r="AD55" s="94">
        <v>1929239.066037736</v>
      </c>
      <c r="AE55" s="94">
        <v>50413.00943396226</v>
      </c>
      <c r="AF55" s="94">
        <v>279113.9267757547</v>
      </c>
      <c r="AG55" s="94">
        <v>627943.4796287755</v>
      </c>
      <c r="AH55" s="94">
        <v>7207575.464566786</v>
      </c>
      <c r="AI55" s="94">
        <v>459636.4291509434</v>
      </c>
      <c r="AJ55" s="94">
        <v>404830.91509433964</v>
      </c>
      <c r="AK55" s="94">
        <v>453128.98146874196</v>
      </c>
      <c r="AL55" s="94">
        <v>5283648.648600001</v>
      </c>
      <c r="AM55" s="95">
        <v>17428937.816983458</v>
      </c>
      <c r="AN55" s="96"/>
      <c r="AO55" s="93">
        <v>0</v>
      </c>
      <c r="AP55" s="94">
        <v>0</v>
      </c>
      <c r="AQ55" s="94">
        <v>0</v>
      </c>
      <c r="AR55" s="94">
        <v>0</v>
      </c>
      <c r="AS55" s="94">
        <v>0</v>
      </c>
      <c r="AT55" s="94">
        <v>0</v>
      </c>
      <c r="AU55" s="94">
        <v>0</v>
      </c>
      <c r="AV55" s="94">
        <v>0</v>
      </c>
      <c r="AW55" s="94">
        <v>0</v>
      </c>
      <c r="AX55" s="94">
        <v>0</v>
      </c>
      <c r="AY55" s="94">
        <v>0</v>
      </c>
      <c r="AZ55" s="95">
        <v>0</v>
      </c>
    </row>
    <row r="56" spans="1:52" s="2" customFormat="1" ht="12.75">
      <c r="A56" s="2" t="s">
        <v>70</v>
      </c>
      <c r="B56" s="93">
        <v>3283149</v>
      </c>
      <c r="C56" s="94">
        <v>0</v>
      </c>
      <c r="D56" s="94">
        <v>7349467</v>
      </c>
      <c r="E56" s="94">
        <v>3208078.9</v>
      </c>
      <c r="F56" s="94">
        <v>2383668.3298100005</v>
      </c>
      <c r="G56" s="94">
        <v>3304552.5314963628</v>
      </c>
      <c r="H56" s="94">
        <v>34652039.2100191</v>
      </c>
      <c r="I56" s="94">
        <v>2344551.283963582</v>
      </c>
      <c r="J56" s="94">
        <v>1922895</v>
      </c>
      <c r="K56" s="94">
        <v>2210219.3961797706</v>
      </c>
      <c r="L56" s="94">
        <v>25111021.10773379</v>
      </c>
      <c r="M56" s="95">
        <v>85769641.7592026</v>
      </c>
      <c r="N56" s="96"/>
      <c r="O56" s="97">
        <v>1121572.6397515528</v>
      </c>
      <c r="P56" s="94">
        <v>0</v>
      </c>
      <c r="Q56" s="94">
        <v>2471931.2795031057</v>
      </c>
      <c r="R56" s="94">
        <v>1755911.7944099377</v>
      </c>
      <c r="S56" s="94">
        <v>1420662.738506522</v>
      </c>
      <c r="T56" s="94">
        <v>1747105.0014428569</v>
      </c>
      <c r="U56" s="94">
        <v>11392443.451267404</v>
      </c>
      <c r="V56" s="94">
        <v>963877.221229795</v>
      </c>
      <c r="W56" s="94">
        <v>763526.7701863353</v>
      </c>
      <c r="X56" s="94">
        <v>856283.5510212214</v>
      </c>
      <c r="Y56" s="94">
        <v>9334492.748533789</v>
      </c>
      <c r="Z56" s="95">
        <v>31827807.19585252</v>
      </c>
      <c r="AA56" s="96"/>
      <c r="AB56" s="97">
        <v>2161576.3602484474</v>
      </c>
      <c r="AC56" s="94">
        <v>0</v>
      </c>
      <c r="AD56" s="94">
        <v>4877535.720496895</v>
      </c>
      <c r="AE56" s="94">
        <v>1360591.1055900622</v>
      </c>
      <c r="AF56" s="94">
        <v>752837.5913034783</v>
      </c>
      <c r="AG56" s="94">
        <v>1463736.5300535061</v>
      </c>
      <c r="AH56" s="94">
        <v>21422912.75875169</v>
      </c>
      <c r="AI56" s="94">
        <v>1380674.0627337869</v>
      </c>
      <c r="AJ56" s="94">
        <v>1159368.2298136647</v>
      </c>
      <c r="AK56" s="94">
        <v>1353935.845158549</v>
      </c>
      <c r="AL56" s="94">
        <v>15776528.3592</v>
      </c>
      <c r="AM56" s="95">
        <v>51709696.563350074</v>
      </c>
      <c r="AN56" s="96"/>
      <c r="AO56" s="93">
        <v>0</v>
      </c>
      <c r="AP56" s="94">
        <v>0</v>
      </c>
      <c r="AQ56" s="94">
        <v>0</v>
      </c>
      <c r="AR56" s="94">
        <v>91576</v>
      </c>
      <c r="AS56" s="94">
        <v>210168</v>
      </c>
      <c r="AT56" s="94">
        <v>93711</v>
      </c>
      <c r="AU56" s="94">
        <v>1836683</v>
      </c>
      <c r="AV56" s="94">
        <v>0</v>
      </c>
      <c r="AW56" s="94">
        <v>0</v>
      </c>
      <c r="AX56" s="94">
        <v>0</v>
      </c>
      <c r="AY56" s="94">
        <v>0</v>
      </c>
      <c r="AZ56" s="95">
        <v>2232138</v>
      </c>
    </row>
    <row r="57" spans="1:52" s="2" customFormat="1" ht="12.75">
      <c r="A57" s="2" t="s">
        <v>71</v>
      </c>
      <c r="B57" s="93">
        <v>146486</v>
      </c>
      <c r="C57" s="94">
        <v>0</v>
      </c>
      <c r="D57" s="94">
        <v>501085</v>
      </c>
      <c r="E57" s="94">
        <v>-352192.6</v>
      </c>
      <c r="F57" s="94">
        <v>-281124.0760050001</v>
      </c>
      <c r="G57" s="94">
        <v>131743.54801062666</v>
      </c>
      <c r="H57" s="94">
        <v>1799896.915609097</v>
      </c>
      <c r="I57" s="94">
        <v>125461.8</v>
      </c>
      <c r="J57" s="94">
        <v>127219</v>
      </c>
      <c r="K57" s="94">
        <v>135873.0209632484</v>
      </c>
      <c r="L57" s="94">
        <v>1523357.762963234</v>
      </c>
      <c r="M57" s="95">
        <v>3857806.371541206</v>
      </c>
      <c r="N57" s="96"/>
      <c r="O57" s="97">
        <v>46258.73684210526</v>
      </c>
      <c r="P57" s="94">
        <v>0</v>
      </c>
      <c r="Q57" s="94">
        <v>157705.36842105264</v>
      </c>
      <c r="R57" s="94">
        <v>-70437.02105263158</v>
      </c>
      <c r="S57" s="94">
        <v>-60359.59084368423</v>
      </c>
      <c r="T57" s="94">
        <v>182850.90989809262</v>
      </c>
      <c r="U57" s="94">
        <v>472418.3502733386</v>
      </c>
      <c r="V57" s="94">
        <v>49077.515789473684</v>
      </c>
      <c r="W57" s="94">
        <v>50705.789473684206</v>
      </c>
      <c r="X57" s="94">
        <v>52929.88789230197</v>
      </c>
      <c r="Y57" s="94">
        <v>555929.1371632338</v>
      </c>
      <c r="Z57" s="95">
        <v>1437079.0838569668</v>
      </c>
      <c r="AA57" s="96"/>
      <c r="AB57" s="97">
        <v>100227.26315789473</v>
      </c>
      <c r="AC57" s="94">
        <v>0</v>
      </c>
      <c r="AD57" s="94">
        <v>343379.6315789474</v>
      </c>
      <c r="AE57" s="94">
        <v>-281755.5789473684</v>
      </c>
      <c r="AF57" s="94">
        <v>-220764.48516131588</v>
      </c>
      <c r="AG57" s="94">
        <v>-51107.361887465966</v>
      </c>
      <c r="AH57" s="94">
        <v>1327478.5653357585</v>
      </c>
      <c r="AI57" s="94">
        <v>76384.28421052631</v>
      </c>
      <c r="AJ57" s="94">
        <v>76513.21052631579</v>
      </c>
      <c r="AK57" s="94">
        <v>82943.13307094641</v>
      </c>
      <c r="AL57" s="94">
        <v>967428.6258</v>
      </c>
      <c r="AM57" s="95">
        <v>2420727.287684239</v>
      </c>
      <c r="AN57" s="96"/>
      <c r="AO57" s="93">
        <v>0</v>
      </c>
      <c r="AP57" s="94">
        <v>0</v>
      </c>
      <c r="AQ57" s="94">
        <v>0</v>
      </c>
      <c r="AR57" s="94">
        <v>0</v>
      </c>
      <c r="AS57" s="94">
        <v>0</v>
      </c>
      <c r="AT57" s="94">
        <v>0</v>
      </c>
      <c r="AU57" s="94">
        <v>0</v>
      </c>
      <c r="AV57" s="94">
        <v>0</v>
      </c>
      <c r="AW57" s="94">
        <v>0</v>
      </c>
      <c r="AX57" s="94">
        <v>0</v>
      </c>
      <c r="AY57" s="94">
        <v>0</v>
      </c>
      <c r="AZ57" s="95">
        <v>0</v>
      </c>
    </row>
    <row r="58" spans="1:52" s="2" customFormat="1" ht="12.75">
      <c r="A58" s="2" t="s">
        <v>72</v>
      </c>
      <c r="B58" s="93">
        <v>1894962</v>
      </c>
      <c r="C58" s="94">
        <v>0</v>
      </c>
      <c r="D58" s="94">
        <v>5373024</v>
      </c>
      <c r="E58" s="94">
        <v>2163477.5</v>
      </c>
      <c r="F58" s="94">
        <v>1741328.0141500002</v>
      </c>
      <c r="G58" s="94">
        <v>2774586.093754027</v>
      </c>
      <c r="H58" s="94">
        <v>23572334.676763747</v>
      </c>
      <c r="I58" s="94">
        <v>1187363.82</v>
      </c>
      <c r="J58" s="94">
        <v>1382403</v>
      </c>
      <c r="K58" s="94">
        <v>1550207.6384925486</v>
      </c>
      <c r="L58" s="94">
        <v>17739787.468731515</v>
      </c>
      <c r="M58" s="95">
        <v>59379474.21189184</v>
      </c>
      <c r="N58" s="96"/>
      <c r="O58" s="97">
        <v>378992.4</v>
      </c>
      <c r="P58" s="94">
        <v>0</v>
      </c>
      <c r="Q58" s="94">
        <v>1077771.4</v>
      </c>
      <c r="R58" s="94">
        <v>1209273.7</v>
      </c>
      <c r="S58" s="94">
        <v>776960.24283</v>
      </c>
      <c r="T58" s="94">
        <v>562288.2187508054</v>
      </c>
      <c r="U58" s="94">
        <v>4699874.099829181</v>
      </c>
      <c r="V58" s="94">
        <v>331076.764</v>
      </c>
      <c r="W58" s="94">
        <v>329961.6</v>
      </c>
      <c r="X58" s="94">
        <v>376841.4138159112</v>
      </c>
      <c r="Y58" s="94">
        <v>4046951.534331513</v>
      </c>
      <c r="Z58" s="95">
        <v>13789991.373557413</v>
      </c>
      <c r="AA58" s="96"/>
      <c r="AB58" s="97">
        <v>1515969.6</v>
      </c>
      <c r="AC58" s="94">
        <v>0</v>
      </c>
      <c r="AD58" s="94">
        <v>4295252.6</v>
      </c>
      <c r="AE58" s="94">
        <v>954203.8</v>
      </c>
      <c r="AF58" s="94">
        <v>964367.7713200003</v>
      </c>
      <c r="AG58" s="94">
        <v>2158715.8750032214</v>
      </c>
      <c r="AH58" s="94">
        <v>18844555.576934565</v>
      </c>
      <c r="AI58" s="94">
        <v>856287.0560000001</v>
      </c>
      <c r="AJ58" s="94">
        <v>1052441.4</v>
      </c>
      <c r="AK58" s="94">
        <v>1173366.2246766374</v>
      </c>
      <c r="AL58" s="94">
        <v>13692835.934400002</v>
      </c>
      <c r="AM58" s="95">
        <v>45507995.83833443</v>
      </c>
      <c r="AN58" s="96"/>
      <c r="AO58" s="93">
        <v>0</v>
      </c>
      <c r="AP58" s="94">
        <v>0</v>
      </c>
      <c r="AQ58" s="94">
        <v>0</v>
      </c>
      <c r="AR58" s="94">
        <v>0</v>
      </c>
      <c r="AS58" s="94">
        <v>0</v>
      </c>
      <c r="AT58" s="94">
        <v>53582</v>
      </c>
      <c r="AU58" s="94">
        <v>27905</v>
      </c>
      <c r="AV58" s="94">
        <v>0</v>
      </c>
      <c r="AW58" s="94">
        <v>0</v>
      </c>
      <c r="AX58" s="94">
        <v>0</v>
      </c>
      <c r="AY58" s="94">
        <v>0</v>
      </c>
      <c r="AZ58" s="95">
        <v>81487</v>
      </c>
    </row>
    <row r="59" spans="1:52" s="2" customFormat="1" ht="12.75">
      <c r="A59" s="2" t="s">
        <v>73</v>
      </c>
      <c r="B59" s="93">
        <v>200335</v>
      </c>
      <c r="C59" s="94">
        <v>0</v>
      </c>
      <c r="D59" s="94">
        <v>275091</v>
      </c>
      <c r="E59" s="94">
        <v>654297.71</v>
      </c>
      <c r="F59" s="94">
        <v>254528.43641500006</v>
      </c>
      <c r="G59" s="94">
        <v>255954.2307630938</v>
      </c>
      <c r="H59" s="94">
        <v>2265759.0784237115</v>
      </c>
      <c r="I59" s="94">
        <v>170882.2</v>
      </c>
      <c r="J59" s="94">
        <v>116019</v>
      </c>
      <c r="K59" s="94">
        <v>157817.0699834666</v>
      </c>
      <c r="L59" s="94">
        <v>1792340.4441531356</v>
      </c>
      <c r="M59" s="95">
        <v>6143024.169738408</v>
      </c>
      <c r="N59" s="96"/>
      <c r="O59" s="97">
        <v>87102.17391304349</v>
      </c>
      <c r="P59" s="94">
        <v>0</v>
      </c>
      <c r="Q59" s="94">
        <v>111731.47826086957</v>
      </c>
      <c r="R59" s="94">
        <v>368756.1882608696</v>
      </c>
      <c r="S59" s="94">
        <v>174731.49365869566</v>
      </c>
      <c r="T59" s="94">
        <v>149825.62207091035</v>
      </c>
      <c r="U59" s="94">
        <v>953533.9928303775</v>
      </c>
      <c r="V59" s="94">
        <v>86254.7391304348</v>
      </c>
      <c r="W59" s="94">
        <v>58024.30434782609</v>
      </c>
      <c r="X59" s="94">
        <v>74725.01507702116</v>
      </c>
      <c r="Y59" s="94">
        <v>824911.8183531358</v>
      </c>
      <c r="Z59" s="95">
        <v>2889596.8259031842</v>
      </c>
      <c r="AA59" s="96"/>
      <c r="AB59" s="97">
        <v>113232.82608695651</v>
      </c>
      <c r="AC59" s="94">
        <v>0</v>
      </c>
      <c r="AD59" s="94">
        <v>163359.52173913043</v>
      </c>
      <c r="AE59" s="94">
        <v>285541.5217391304</v>
      </c>
      <c r="AF59" s="94">
        <v>79796.94275630439</v>
      </c>
      <c r="AG59" s="94">
        <v>106128.60869218345</v>
      </c>
      <c r="AH59" s="94">
        <v>1312225.0855933342</v>
      </c>
      <c r="AI59" s="94">
        <v>84627.46086956521</v>
      </c>
      <c r="AJ59" s="94">
        <v>57994.69565217391</v>
      </c>
      <c r="AK59" s="94">
        <v>83092.05490644544</v>
      </c>
      <c r="AL59" s="94">
        <v>967428.6257999999</v>
      </c>
      <c r="AM59" s="95">
        <v>3253427.343835224</v>
      </c>
      <c r="AN59" s="96"/>
      <c r="AO59" s="93">
        <v>0</v>
      </c>
      <c r="AP59" s="94">
        <v>0</v>
      </c>
      <c r="AQ59" s="94">
        <v>0</v>
      </c>
      <c r="AR59" s="94">
        <v>0</v>
      </c>
      <c r="AS59" s="94">
        <v>0</v>
      </c>
      <c r="AT59" s="94">
        <v>0</v>
      </c>
      <c r="AU59" s="94">
        <v>0</v>
      </c>
      <c r="AV59" s="94">
        <v>0</v>
      </c>
      <c r="AW59" s="94">
        <v>0</v>
      </c>
      <c r="AX59" s="94">
        <v>0</v>
      </c>
      <c r="AY59" s="94">
        <v>0</v>
      </c>
      <c r="AZ59" s="95">
        <v>0</v>
      </c>
    </row>
    <row r="60" spans="1:52" s="2" customFormat="1" ht="12.75">
      <c r="A60" s="2" t="s">
        <v>74</v>
      </c>
      <c r="B60" s="93">
        <v>0</v>
      </c>
      <c r="C60" s="94">
        <v>0</v>
      </c>
      <c r="D60" s="94">
        <v>0</v>
      </c>
      <c r="E60" s="94">
        <v>0</v>
      </c>
      <c r="F60" s="94">
        <v>0</v>
      </c>
      <c r="G60" s="94">
        <v>0</v>
      </c>
      <c r="H60" s="94">
        <v>0</v>
      </c>
      <c r="I60" s="94">
        <v>0</v>
      </c>
      <c r="J60" s="94">
        <v>0</v>
      </c>
      <c r="K60" s="94">
        <v>0</v>
      </c>
      <c r="L60" s="94">
        <v>0</v>
      </c>
      <c r="M60" s="95">
        <v>0</v>
      </c>
      <c r="N60" s="96"/>
      <c r="O60" s="97">
        <v>0</v>
      </c>
      <c r="P60" s="94">
        <v>0</v>
      </c>
      <c r="Q60" s="94">
        <v>0</v>
      </c>
      <c r="R60" s="94">
        <v>0</v>
      </c>
      <c r="S60" s="94">
        <v>0</v>
      </c>
      <c r="T60" s="94">
        <v>0</v>
      </c>
      <c r="U60" s="94">
        <v>0</v>
      </c>
      <c r="V60" s="94">
        <v>0</v>
      </c>
      <c r="W60" s="94">
        <v>0</v>
      </c>
      <c r="X60" s="94">
        <v>0</v>
      </c>
      <c r="Y60" s="94">
        <v>0</v>
      </c>
      <c r="Z60" s="95">
        <v>0</v>
      </c>
      <c r="AA60" s="96"/>
      <c r="AB60" s="97">
        <v>0</v>
      </c>
      <c r="AC60" s="94">
        <v>0</v>
      </c>
      <c r="AD60" s="94">
        <v>0</v>
      </c>
      <c r="AE60" s="94">
        <v>0</v>
      </c>
      <c r="AF60" s="94">
        <v>0</v>
      </c>
      <c r="AG60" s="94">
        <v>0</v>
      </c>
      <c r="AH60" s="94">
        <v>0</v>
      </c>
      <c r="AI60" s="94">
        <v>0</v>
      </c>
      <c r="AJ60" s="94">
        <v>0</v>
      </c>
      <c r="AK60" s="94">
        <v>0</v>
      </c>
      <c r="AL60" s="94">
        <v>0</v>
      </c>
      <c r="AM60" s="95">
        <v>0</v>
      </c>
      <c r="AN60" s="96"/>
      <c r="AO60" s="93">
        <v>0</v>
      </c>
      <c r="AP60" s="94">
        <v>0</v>
      </c>
      <c r="AQ60" s="94">
        <v>0</v>
      </c>
      <c r="AR60" s="94">
        <v>0</v>
      </c>
      <c r="AS60" s="94">
        <v>0</v>
      </c>
      <c r="AT60" s="94">
        <v>0</v>
      </c>
      <c r="AU60" s="94">
        <v>0</v>
      </c>
      <c r="AV60" s="94">
        <v>0</v>
      </c>
      <c r="AW60" s="94">
        <v>0</v>
      </c>
      <c r="AX60" s="94">
        <v>0</v>
      </c>
      <c r="AY60" s="94">
        <v>0</v>
      </c>
      <c r="AZ60" s="95">
        <v>0</v>
      </c>
    </row>
    <row r="61" spans="2:52" s="2" customFormat="1" ht="12.75">
      <c r="B61" s="47"/>
      <c r="C61" s="98"/>
      <c r="D61" s="98"/>
      <c r="E61" s="98"/>
      <c r="F61" s="98"/>
      <c r="G61" s="98"/>
      <c r="H61" s="98"/>
      <c r="I61" s="98"/>
      <c r="J61" s="98"/>
      <c r="K61" s="98"/>
      <c r="L61" s="48"/>
      <c r="M61" s="46"/>
      <c r="O61" s="47"/>
      <c r="P61" s="98"/>
      <c r="Q61" s="98"/>
      <c r="R61" s="98"/>
      <c r="S61" s="98"/>
      <c r="T61" s="98"/>
      <c r="U61" s="98"/>
      <c r="V61" s="98"/>
      <c r="W61" s="98"/>
      <c r="X61" s="98"/>
      <c r="Y61" s="99"/>
      <c r="Z61" s="100"/>
      <c r="AB61" s="47"/>
      <c r="AC61" s="99"/>
      <c r="AD61" s="99"/>
      <c r="AE61" s="99"/>
      <c r="AF61" s="99"/>
      <c r="AG61" s="99"/>
      <c r="AH61" s="99"/>
      <c r="AI61" s="98"/>
      <c r="AJ61" s="98"/>
      <c r="AK61" s="98"/>
      <c r="AL61" s="99"/>
      <c r="AM61" s="100"/>
      <c r="AO61" s="47"/>
      <c r="AP61" s="99"/>
      <c r="AQ61" s="99"/>
      <c r="AR61" s="99"/>
      <c r="AS61" s="99"/>
      <c r="AT61" s="99"/>
      <c r="AU61" s="99"/>
      <c r="AV61" s="98"/>
      <c r="AW61" s="98"/>
      <c r="AX61" s="99"/>
      <c r="AY61" s="99"/>
      <c r="AZ61" s="100"/>
    </row>
    <row r="62" spans="1:52" s="2" customFormat="1" ht="13.5" thickBot="1">
      <c r="A62" s="48" t="s">
        <v>6</v>
      </c>
      <c r="B62" s="101">
        <v>85661232</v>
      </c>
      <c r="C62" s="102">
        <v>0</v>
      </c>
      <c r="D62" s="102">
        <v>210817524</v>
      </c>
      <c r="E62" s="102">
        <v>135390791.17999998</v>
      </c>
      <c r="F62" s="102">
        <v>104838519.58</v>
      </c>
      <c r="G62" s="102">
        <v>119065765.63691604</v>
      </c>
      <c r="H62" s="102">
        <v>1014757386.548873</v>
      </c>
      <c r="I62" s="102">
        <v>69356405.98396356</v>
      </c>
      <c r="J62" s="102">
        <v>60475994</v>
      </c>
      <c r="K62" s="102">
        <v>67205555.00854908</v>
      </c>
      <c r="L62" s="102">
        <v>765804412.5398729</v>
      </c>
      <c r="M62" s="103">
        <v>2633373586.4781756</v>
      </c>
      <c r="O62" s="101">
        <v>33314709.45935043</v>
      </c>
      <c r="P62" s="102">
        <v>0</v>
      </c>
      <c r="Q62" s="102">
        <v>81281790.18127917</v>
      </c>
      <c r="R62" s="102">
        <v>67829730.9584852</v>
      </c>
      <c r="S62" s="102">
        <v>59334021.113044344</v>
      </c>
      <c r="T62" s="102">
        <v>53589101.15532698</v>
      </c>
      <c r="U62" s="102">
        <v>386069999.15814006</v>
      </c>
      <c r="V62" s="102">
        <v>31708031.366514552</v>
      </c>
      <c r="W62" s="102">
        <v>26591555.12604771</v>
      </c>
      <c r="X62" s="102">
        <v>29126038.5436736</v>
      </c>
      <c r="Y62" s="102">
        <v>321308167.77807283</v>
      </c>
      <c r="Z62" s="103">
        <v>1090153144.8399348</v>
      </c>
      <c r="AB62" s="101">
        <v>52346522.54064956</v>
      </c>
      <c r="AC62" s="102">
        <v>0</v>
      </c>
      <c r="AD62" s="102">
        <v>129535733.81872083</v>
      </c>
      <c r="AE62" s="102">
        <v>67201277.22151479</v>
      </c>
      <c r="AF62" s="102">
        <v>44046903.466955625</v>
      </c>
      <c r="AG62" s="102">
        <v>60841415.481589064</v>
      </c>
      <c r="AH62" s="102">
        <v>602757424.3907334</v>
      </c>
      <c r="AI62" s="102">
        <v>37648374.61744902</v>
      </c>
      <c r="AJ62" s="102">
        <v>33884438.873952284</v>
      </c>
      <c r="AK62" s="102">
        <v>38079516.46487546</v>
      </c>
      <c r="AL62" s="102">
        <v>444496244.76179993</v>
      </c>
      <c r="AM62" s="103">
        <v>1510837851.6382394</v>
      </c>
      <c r="AO62" s="101">
        <v>0</v>
      </c>
      <c r="AP62" s="102">
        <v>0</v>
      </c>
      <c r="AQ62" s="102">
        <v>0</v>
      </c>
      <c r="AR62" s="102">
        <v>359783</v>
      </c>
      <c r="AS62" s="102">
        <v>1457595</v>
      </c>
      <c r="AT62" s="102">
        <v>4635249</v>
      </c>
      <c r="AU62" s="102">
        <v>25929963</v>
      </c>
      <c r="AV62" s="102">
        <v>0</v>
      </c>
      <c r="AW62" s="102">
        <v>0</v>
      </c>
      <c r="AX62" s="102">
        <v>0</v>
      </c>
      <c r="AY62" s="102">
        <v>0</v>
      </c>
      <c r="AZ62" s="103">
        <v>32382590</v>
      </c>
    </row>
  </sheetData>
  <mergeCells count="4">
    <mergeCell ref="B2:M2"/>
    <mergeCell ref="O2:Z2"/>
    <mergeCell ref="AB2:AM2"/>
    <mergeCell ref="AO2:AZ2"/>
  </mergeCells>
  <printOptions horizontalCentered="1" verticalCentered="1"/>
  <pageMargins left="0" right="0" top="0.5" bottom="0.5" header="0.25" footer="0.25"/>
  <pageSetup horizontalDpi="600" verticalDpi="600" orientation="landscape" scale="65" r:id="rId1"/>
  <headerFooter alignWithMargins="0">
    <oddHeader>&amp;L&amp;"Geneva,Bold"&amp;D&amp;C&amp;"Geneva,Bold Italic"Anticipated Funding Schedules - Executive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colBreaks count="3" manualBreakCount="3">
    <brk id="14" max="61" man="1"/>
    <brk id="27" max="61" man="1"/>
    <brk id="40" max="61" man="1"/>
  </colBreaks>
</worksheet>
</file>

<file path=xl/worksheets/sheet67.xml><?xml version="1.0" encoding="utf-8"?>
<worksheet xmlns="http://schemas.openxmlformats.org/spreadsheetml/2006/main" xmlns:r="http://schemas.openxmlformats.org/officeDocument/2006/relationships">
  <sheetPr>
    <pageSetUpPr fitToPage="1"/>
  </sheetPr>
  <dimension ref="A1:G29"/>
  <sheetViews>
    <sheetView zoomScale="75" zoomScaleNormal="75" workbookViewId="0" topLeftCell="A1">
      <selection activeCell="B9" sqref="B9"/>
    </sheetView>
  </sheetViews>
  <sheetFormatPr defaultColWidth="9.00390625" defaultRowHeight="12.75"/>
  <cols>
    <col min="1" max="1" width="50.625" style="2" customWidth="1"/>
    <col min="2" max="2" width="18.50390625" style="2" bestFit="1" customWidth="1"/>
    <col min="3" max="4" width="15.00390625" style="2" bestFit="1" customWidth="1"/>
    <col min="5" max="5" width="14.375" style="2" customWidth="1"/>
    <col min="6" max="6" width="14.50390625" style="2" bestFit="1" customWidth="1"/>
    <col min="7" max="7" width="15.50390625" style="2" bestFit="1" customWidth="1"/>
    <col min="8" max="8" width="15.00390625" style="2" bestFit="1" customWidth="1"/>
    <col min="9" max="9" width="16.125" style="2" customWidth="1"/>
    <col min="10" max="16384" width="11.50390625" style="2" customWidth="1"/>
  </cols>
  <sheetData>
    <row r="1" spans="1:2" ht="12.75">
      <c r="A1" s="50" t="s">
        <v>0</v>
      </c>
      <c r="B1" s="50"/>
    </row>
    <row r="2" spans="1:2" ht="12.75">
      <c r="A2" s="50" t="s">
        <v>329</v>
      </c>
      <c r="B2" s="50"/>
    </row>
    <row r="3" ht="12.75">
      <c r="C3" s="3" t="s">
        <v>0</v>
      </c>
    </row>
    <row r="4" spans="3:7" ht="12.75">
      <c r="C4" s="51"/>
      <c r="D4" s="52" t="s">
        <v>1</v>
      </c>
      <c r="E4" s="52" t="s">
        <v>0</v>
      </c>
      <c r="F4" s="52" t="s">
        <v>2</v>
      </c>
      <c r="G4" s="1" t="s">
        <v>0</v>
      </c>
    </row>
    <row r="5" spans="1:7" ht="12.75">
      <c r="A5" s="2" t="s">
        <v>0</v>
      </c>
      <c r="C5" s="51" t="s">
        <v>3</v>
      </c>
      <c r="D5" s="52" t="s">
        <v>4</v>
      </c>
      <c r="E5" s="52" t="s">
        <v>5</v>
      </c>
      <c r="F5" s="52" t="s">
        <v>4</v>
      </c>
      <c r="G5" s="1" t="s">
        <v>6</v>
      </c>
    </row>
    <row r="7" ht="12.75">
      <c r="A7" s="3" t="s">
        <v>179</v>
      </c>
    </row>
    <row r="8" spans="1:7" ht="12.75">
      <c r="A8" s="2" t="s">
        <v>180</v>
      </c>
      <c r="C8" s="2">
        <f>+summary!G90</f>
        <v>1532417564.4969158</v>
      </c>
      <c r="D8" s="2">
        <f>+summary!H90</f>
        <v>2478851043.003791</v>
      </c>
      <c r="E8" s="2">
        <f>+summary!I90</f>
        <v>195555401.28911746</v>
      </c>
      <c r="F8" s="2">
        <f>+summary!J90</f>
        <v>64406703.96492915</v>
      </c>
      <c r="G8" s="2">
        <f>SUM(C8:F8)</f>
        <v>4271230712.754753</v>
      </c>
    </row>
    <row r="10" ht="12.75">
      <c r="A10" s="3" t="s">
        <v>181</v>
      </c>
    </row>
    <row r="11" spans="1:7" ht="12.75">
      <c r="A11" s="2" t="s">
        <v>236</v>
      </c>
      <c r="C11" s="2">
        <f>-summary!G88</f>
        <v>-12933329.06261152</v>
      </c>
      <c r="D11" s="2">
        <f>-summary!H88</f>
        <v>-16893476.432507765</v>
      </c>
      <c r="E11" s="2">
        <f>-summary!I88</f>
        <v>-64158.49398071407</v>
      </c>
      <c r="F11" s="2">
        <f>-summary!J88</f>
        <v>0</v>
      </c>
      <c r="G11" s="2">
        <f>SUM(C11:F11)</f>
        <v>-29890963.989099998</v>
      </c>
    </row>
    <row r="12" spans="1:7" ht="12.75">
      <c r="A12" s="2" t="s">
        <v>291</v>
      </c>
      <c r="C12" s="2">
        <f>-summary!G81</f>
        <v>-392939956.9981637</v>
      </c>
      <c r="D12" s="2">
        <f>-summary!H81</f>
        <v>-797590662.567506</v>
      </c>
      <c r="E12" s="2">
        <f>-summary!I81</f>
        <v>-126855529.32170856</v>
      </c>
      <c r="F12" s="2">
        <f>-summary!J81</f>
        <v>-32141408.440178014</v>
      </c>
      <c r="G12" s="2">
        <f>SUM(C12:F12)</f>
        <v>-1349527557.3275561</v>
      </c>
    </row>
    <row r="13" spans="1:7" ht="12.75">
      <c r="A13" s="2" t="s">
        <v>292</v>
      </c>
      <c r="C13" s="2">
        <f>-summary!G27</f>
        <v>-37361213.882206045</v>
      </c>
      <c r="D13" s="2">
        <f>-summary!H27</f>
        <v>-156558276.44086298</v>
      </c>
      <c r="E13" s="2">
        <f>-summary!I27</f>
        <v>-54017367.466930985</v>
      </c>
      <c r="F13" s="2">
        <f>-summary!J27</f>
        <v>0</v>
      </c>
      <c r="G13" s="2">
        <f>SUM(C13:F13)</f>
        <v>-247936857.79000002</v>
      </c>
    </row>
    <row r="14" spans="1:7" ht="12.75">
      <c r="A14" s="2" t="s">
        <v>182</v>
      </c>
      <c r="C14" s="2">
        <f>-summary!G19</f>
        <v>-1588174.0716822369</v>
      </c>
      <c r="D14" s="2">
        <f>-summary!H19</f>
        <v>-205527.56656744407</v>
      </c>
      <c r="E14" s="2">
        <f>-summary!I19</f>
        <v>-14618346.00649722</v>
      </c>
      <c r="F14" s="2">
        <f>-summary!J19</f>
        <v>-27990.345253099316</v>
      </c>
      <c r="G14" s="2">
        <f>SUM(C14:F14)</f>
        <v>-16440037.989999998</v>
      </c>
    </row>
    <row r="16" ht="12.75">
      <c r="A16" s="3" t="s">
        <v>183</v>
      </c>
    </row>
    <row r="17" spans="1:7" ht="12.75">
      <c r="A17" s="2" t="s">
        <v>184</v>
      </c>
      <c r="B17" s="1" t="s">
        <v>185</v>
      </c>
      <c r="C17" s="2">
        <v>-10200163.530115156</v>
      </c>
      <c r="D17" s="2">
        <v>-14133615.970964232</v>
      </c>
      <c r="E17" s="2">
        <v>0</v>
      </c>
      <c r="F17" s="2">
        <v>-431970.07892059727</v>
      </c>
      <c r="G17" s="2">
        <f>SUM(C17:F17)</f>
        <v>-24765749.579999987</v>
      </c>
    </row>
    <row r="18" spans="1:7" ht="12.75">
      <c r="A18" s="2" t="s">
        <v>184</v>
      </c>
      <c r="B18" s="1" t="s">
        <v>224</v>
      </c>
      <c r="C18" s="2">
        <v>0</v>
      </c>
      <c r="D18" s="2">
        <v>0</v>
      </c>
      <c r="E18" s="2">
        <v>0</v>
      </c>
      <c r="F18" s="2">
        <v>0</v>
      </c>
      <c r="G18" s="2">
        <f>SUM(C18:F18)</f>
        <v>0</v>
      </c>
    </row>
    <row r="19" spans="1:7" ht="12.75">
      <c r="A19" s="2" t="s">
        <v>184</v>
      </c>
      <c r="B19" s="1" t="s">
        <v>225</v>
      </c>
      <c r="C19" s="2">
        <v>0</v>
      </c>
      <c r="D19" s="2">
        <v>0</v>
      </c>
      <c r="E19" s="2">
        <v>0</v>
      </c>
      <c r="F19" s="2">
        <v>0</v>
      </c>
      <c r="G19" s="2">
        <f>SUM(C19:F19)</f>
        <v>0</v>
      </c>
    </row>
    <row r="20" spans="3:4" ht="12.75">
      <c r="C20" s="2" t="s">
        <v>0</v>
      </c>
      <c r="D20" s="2" t="s">
        <v>0</v>
      </c>
    </row>
    <row r="21" ht="12.75">
      <c r="A21" s="3" t="s">
        <v>186</v>
      </c>
    </row>
    <row r="22" spans="1:7" ht="12.75">
      <c r="A22" s="2" t="s">
        <v>184</v>
      </c>
      <c r="B22" s="1" t="s">
        <v>187</v>
      </c>
      <c r="C22" s="2">
        <v>12758417.887797687</v>
      </c>
      <c r="D22" s="2">
        <v>17368367.61285663</v>
      </c>
      <c r="E22" s="2">
        <v>0</v>
      </c>
      <c r="F22" s="2">
        <v>577254.8994225487</v>
      </c>
      <c r="G22" s="2">
        <f>SUM(C22:F22)</f>
        <v>30704040.400076866</v>
      </c>
    </row>
    <row r="24" spans="1:7" ht="12.75">
      <c r="A24" s="3" t="s">
        <v>188</v>
      </c>
      <c r="C24" s="2">
        <f>SUM(C8:C22)</f>
        <v>1090153144.8399348</v>
      </c>
      <c r="D24" s="2">
        <f>SUM(D8:D22)</f>
        <v>1510837851.6382391</v>
      </c>
      <c r="E24" s="2">
        <f>SUM(E8:E22)</f>
        <v>-1.4901161193847656E-08</v>
      </c>
      <c r="F24" s="2">
        <f>SUM(F8:F22)</f>
        <v>32382589.999999985</v>
      </c>
      <c r="G24" s="2">
        <f>SUM(G8:G22)</f>
        <v>2633373586.478174</v>
      </c>
    </row>
    <row r="26" spans="1:7" ht="12.75">
      <c r="A26" s="3" t="s">
        <v>189</v>
      </c>
      <c r="C26" s="2">
        <f>+AnticFunding!Z62</f>
        <v>1090153144.8399348</v>
      </c>
      <c r="D26" s="2">
        <f>+AnticFunding!AM62</f>
        <v>1510837851.6382394</v>
      </c>
      <c r="E26" s="2">
        <v>0</v>
      </c>
      <c r="F26" s="2">
        <f>+AnticFunding!AZ62</f>
        <v>32382590</v>
      </c>
      <c r="G26" s="2">
        <f>SUM(C26:F26)</f>
        <v>2633373586.478174</v>
      </c>
    </row>
    <row r="28" spans="1:7" ht="12.75">
      <c r="A28" s="2" t="s">
        <v>244</v>
      </c>
      <c r="C28" s="2">
        <f>+C24-C26</f>
        <v>0</v>
      </c>
      <c r="D28" s="2">
        <f>+D24-D26</f>
        <v>0</v>
      </c>
      <c r="E28" s="2">
        <f>+E24-E26</f>
        <v>-1.4901161193847656E-08</v>
      </c>
      <c r="F28" s="2">
        <f>+F24-F26</f>
        <v>0</v>
      </c>
      <c r="G28" s="2">
        <f>+G24-G26</f>
        <v>0</v>
      </c>
    </row>
    <row r="29" ht="12.75">
      <c r="E29" s="2" t="s">
        <v>0</v>
      </c>
    </row>
  </sheetData>
  <printOptions horizontalCentered="1" verticalCentered="1"/>
  <pageMargins left="0" right="0" top="0" bottom="0" header="0.5" footer="0.5"/>
  <pageSetup fitToHeight="1" fitToWidth="1" orientation="landscape" scale="90" r:id="rId1"/>
  <headerFooter alignWithMargins="0">
    <oddHeader>&amp;L&amp;"Geneva,Bold"&amp;D&amp;C&amp;"Geneva,Bold Italic"Reconciliation
Overview Open and Closed Insolvencies vs. Anticipated Funding Schedule&amp;R&amp;"Geneva,Bold"UNAUDITED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68.xml><?xml version="1.0" encoding="utf-8"?>
<worksheet xmlns="http://schemas.openxmlformats.org/spreadsheetml/2006/main" xmlns:r="http://schemas.openxmlformats.org/officeDocument/2006/relationships">
  <dimension ref="A1:K763"/>
  <sheetViews>
    <sheetView tabSelected="1"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B13" sqref="B13"/>
    </sheetView>
  </sheetViews>
  <sheetFormatPr defaultColWidth="9.00390625" defaultRowHeight="12.75"/>
  <cols>
    <col min="1" max="1" width="14.00390625" style="2" customWidth="1"/>
    <col min="2" max="2" width="11.50390625" style="106" customWidth="1"/>
    <col min="3" max="3" width="18.00390625" style="2" customWidth="1"/>
    <col min="4" max="4" width="19.50390625" style="2" bestFit="1" customWidth="1"/>
    <col min="5" max="5" width="19.00390625" style="2" customWidth="1"/>
    <col min="6" max="6" width="17.375" style="2" customWidth="1"/>
    <col min="7" max="7" width="22.875" style="2" hidden="1" customWidth="1"/>
    <col min="8" max="8" width="15.00390625" style="2" customWidth="1"/>
    <col min="9" max="9" width="19.125" style="0" customWidth="1"/>
    <col min="10" max="10" width="16.625" style="0" bestFit="1" customWidth="1"/>
    <col min="11" max="11" width="13.875" style="0" bestFit="1" customWidth="1"/>
  </cols>
  <sheetData>
    <row r="1" spans="1:8" ht="12.75">
      <c r="A1" s="128" t="s">
        <v>316</v>
      </c>
      <c r="B1" s="128"/>
      <c r="C1" s="128"/>
      <c r="D1" s="128"/>
      <c r="E1" s="128"/>
      <c r="F1" s="128"/>
      <c r="G1" s="128"/>
      <c r="H1" s="128"/>
    </row>
    <row r="2" spans="1:8" ht="12.75">
      <c r="A2" s="128" t="s">
        <v>328</v>
      </c>
      <c r="B2" s="128"/>
      <c r="C2" s="128"/>
      <c r="D2" s="128"/>
      <c r="E2" s="128"/>
      <c r="F2" s="128"/>
      <c r="G2" s="128"/>
      <c r="H2" s="128"/>
    </row>
    <row r="3" spans="1:8" ht="12.75">
      <c r="A3"/>
      <c r="B3" s="104"/>
      <c r="C3" s="45"/>
      <c r="D3" s="45"/>
      <c r="E3" s="45"/>
      <c r="F3" s="45" t="s">
        <v>0</v>
      </c>
      <c r="G3" s="44" t="s">
        <v>317</v>
      </c>
      <c r="H3" s="45" t="s">
        <v>0</v>
      </c>
    </row>
    <row r="4" spans="2:8" ht="12.75">
      <c r="B4" s="105"/>
      <c r="C4" s="45"/>
      <c r="D4" s="45" t="s">
        <v>1</v>
      </c>
      <c r="E4" s="45"/>
      <c r="F4" s="45" t="s">
        <v>2</v>
      </c>
      <c r="G4" s="44" t="s">
        <v>318</v>
      </c>
      <c r="H4" s="45" t="s">
        <v>0</v>
      </c>
    </row>
    <row r="5" spans="1:9" ht="12.75">
      <c r="A5" s="2" t="s">
        <v>314</v>
      </c>
      <c r="B5" s="105" t="s">
        <v>319</v>
      </c>
      <c r="C5" s="45" t="s">
        <v>3</v>
      </c>
      <c r="D5" s="45" t="s">
        <v>4</v>
      </c>
      <c r="E5" s="45" t="s">
        <v>5</v>
      </c>
      <c r="F5" s="45" t="s">
        <v>4</v>
      </c>
      <c r="G5" s="44" t="s">
        <v>6</v>
      </c>
      <c r="H5" s="45" t="s">
        <v>320</v>
      </c>
      <c r="I5" s="44" t="s">
        <v>321</v>
      </c>
    </row>
    <row r="6" spans="2:7" ht="12.75">
      <c r="B6" s="105"/>
      <c r="G6" s="3"/>
    </row>
    <row r="7" spans="1:8" ht="12.75">
      <c r="A7" s="49" t="s">
        <v>7</v>
      </c>
      <c r="B7" s="106">
        <v>1988</v>
      </c>
      <c r="C7" s="49">
        <v>970835828</v>
      </c>
      <c r="D7" s="49">
        <v>443818753</v>
      </c>
      <c r="E7" s="49">
        <v>755579803</v>
      </c>
      <c r="F7" s="49">
        <v>0</v>
      </c>
      <c r="G7" s="3">
        <f>SUM(C7:F7)</f>
        <v>2170234384</v>
      </c>
      <c r="H7" s="49">
        <v>0</v>
      </c>
    </row>
    <row r="8" spans="1:8" ht="12.75">
      <c r="A8" s="49"/>
      <c r="B8" s="106">
        <v>1989</v>
      </c>
      <c r="C8" s="49">
        <v>961872838</v>
      </c>
      <c r="D8" s="49">
        <v>408511068</v>
      </c>
      <c r="E8" s="49">
        <v>812933944</v>
      </c>
      <c r="F8" s="49">
        <v>0</v>
      </c>
      <c r="G8" s="3">
        <f aca="true" t="shared" si="0" ref="G8:G15">SUM(C8:F8)</f>
        <v>2183317850</v>
      </c>
      <c r="H8" s="49">
        <v>0</v>
      </c>
    </row>
    <row r="9" spans="1:8" ht="12.75">
      <c r="A9" s="49"/>
      <c r="B9" s="106">
        <v>1990</v>
      </c>
      <c r="C9" s="49">
        <v>989979831</v>
      </c>
      <c r="D9" s="49">
        <v>452536894.08</v>
      </c>
      <c r="E9" s="49">
        <v>834467504</v>
      </c>
      <c r="F9" s="49">
        <v>0</v>
      </c>
      <c r="G9" s="3">
        <f t="shared" si="0"/>
        <v>2276984229.08</v>
      </c>
      <c r="H9" s="49">
        <v>0</v>
      </c>
    </row>
    <row r="10" spans="1:8" ht="12.75">
      <c r="A10" s="49"/>
      <c r="B10" s="106">
        <v>1991</v>
      </c>
      <c r="C10" s="49">
        <v>1051877423</v>
      </c>
      <c r="D10" s="49">
        <v>402815551</v>
      </c>
      <c r="E10" s="49">
        <v>839729815</v>
      </c>
      <c r="F10" s="49">
        <v>0</v>
      </c>
      <c r="G10" s="3">
        <f t="shared" si="0"/>
        <v>2294422789</v>
      </c>
      <c r="H10" s="49">
        <v>0</v>
      </c>
    </row>
    <row r="11" spans="1:8" ht="12.75">
      <c r="A11" s="49"/>
      <c r="B11" s="106">
        <v>1992</v>
      </c>
      <c r="C11" s="49">
        <v>1106095824</v>
      </c>
      <c r="D11" s="49">
        <v>428907893.44</v>
      </c>
      <c r="E11" s="49">
        <v>829216722</v>
      </c>
      <c r="F11" s="49">
        <v>0</v>
      </c>
      <c r="G11" s="3">
        <f t="shared" si="0"/>
        <v>2364220439.44</v>
      </c>
      <c r="H11" s="49">
        <v>0</v>
      </c>
    </row>
    <row r="12" spans="1:8" ht="12.75">
      <c r="A12" s="49"/>
      <c r="B12" s="106">
        <v>1993</v>
      </c>
      <c r="C12" s="49">
        <v>1161309120</v>
      </c>
      <c r="D12" s="49">
        <v>381576205</v>
      </c>
      <c r="E12" s="49">
        <v>841132013</v>
      </c>
      <c r="F12" s="49">
        <v>0</v>
      </c>
      <c r="G12" s="3">
        <f t="shared" si="0"/>
        <v>2384017338</v>
      </c>
      <c r="H12" s="49">
        <v>0</v>
      </c>
    </row>
    <row r="13" spans="1:8" ht="12.75">
      <c r="A13" s="49"/>
      <c r="B13" s="106">
        <v>1994</v>
      </c>
      <c r="C13" s="49">
        <v>1263827052</v>
      </c>
      <c r="D13" s="49">
        <v>531556069</v>
      </c>
      <c r="E13" s="49">
        <v>845718962</v>
      </c>
      <c r="F13" s="49">
        <v>0</v>
      </c>
      <c r="G13" s="3">
        <f t="shared" si="0"/>
        <v>2641102083</v>
      </c>
      <c r="H13" s="49">
        <v>0</v>
      </c>
    </row>
    <row r="14" spans="1:8" ht="12.75">
      <c r="A14" s="49"/>
      <c r="B14" s="106">
        <v>1995</v>
      </c>
      <c r="C14" s="49">
        <v>1296860047</v>
      </c>
      <c r="D14" s="49">
        <v>548569570</v>
      </c>
      <c r="E14" s="49">
        <v>848012082</v>
      </c>
      <c r="F14" s="49">
        <v>0</v>
      </c>
      <c r="G14" s="3">
        <f t="shared" si="0"/>
        <v>2693441699</v>
      </c>
      <c r="H14" s="49">
        <v>0</v>
      </c>
    </row>
    <row r="15" spans="1:8" ht="12.75">
      <c r="A15" s="49"/>
      <c r="B15" s="106">
        <v>1996</v>
      </c>
      <c r="C15" s="49">
        <v>1277829767</v>
      </c>
      <c r="D15" s="49">
        <v>494741984</v>
      </c>
      <c r="E15" s="49">
        <v>828155819</v>
      </c>
      <c r="F15" s="49">
        <v>0</v>
      </c>
      <c r="G15" s="3">
        <f t="shared" si="0"/>
        <v>2600727570</v>
      </c>
      <c r="H15" s="49">
        <v>0</v>
      </c>
    </row>
    <row r="16" spans="1:8" ht="12.75">
      <c r="A16" s="49"/>
      <c r="B16" s="106">
        <v>1997</v>
      </c>
      <c r="C16" s="49">
        <v>1527568976</v>
      </c>
      <c r="D16" s="49">
        <v>584143645</v>
      </c>
      <c r="E16" s="49">
        <v>809928972</v>
      </c>
      <c r="F16" s="49">
        <v>0</v>
      </c>
      <c r="G16" s="3">
        <f>SUM(C16:F16)</f>
        <v>2921641593</v>
      </c>
      <c r="H16" s="49">
        <v>0</v>
      </c>
    </row>
    <row r="17" spans="1:8" ht="12.75">
      <c r="A17" s="49"/>
      <c r="B17" s="106">
        <v>1998</v>
      </c>
      <c r="C17" s="107">
        <v>1765228816</v>
      </c>
      <c r="D17" s="107">
        <v>656412928</v>
      </c>
      <c r="E17" s="107">
        <v>801838709</v>
      </c>
      <c r="F17" s="49">
        <v>0</v>
      </c>
      <c r="G17" s="3">
        <f>SUM(C17:F17)</f>
        <v>3223480453</v>
      </c>
      <c r="H17" s="49">
        <v>0</v>
      </c>
    </row>
    <row r="18" spans="1:8" ht="12.75">
      <c r="A18" s="49"/>
      <c r="B18" s="106">
        <v>1999</v>
      </c>
      <c r="C18" s="107">
        <v>1522162487</v>
      </c>
      <c r="D18" s="107">
        <v>970984676</v>
      </c>
      <c r="E18" s="107">
        <v>832518202</v>
      </c>
      <c r="F18" s="49">
        <v>0</v>
      </c>
      <c r="G18" s="3">
        <f>SUM(C18:F18)</f>
        <v>3325665365</v>
      </c>
      <c r="H18" s="49">
        <v>0</v>
      </c>
    </row>
    <row r="19" spans="1:8" ht="12.75">
      <c r="A19" s="49"/>
      <c r="B19" s="106">
        <v>2000</v>
      </c>
      <c r="C19" s="129">
        <v>1495584985</v>
      </c>
      <c r="D19" s="129">
        <v>1100140248</v>
      </c>
      <c r="E19" s="129">
        <v>839904048</v>
      </c>
      <c r="F19" s="107">
        <v>0</v>
      </c>
      <c r="G19" s="3">
        <f>SUM(C19:F19)</f>
        <v>3435629281</v>
      </c>
      <c r="H19" s="107">
        <v>0</v>
      </c>
    </row>
    <row r="20" spans="1:10" ht="12.75">
      <c r="A20" s="49"/>
      <c r="C20" s="49"/>
      <c r="D20" s="49"/>
      <c r="E20" s="49"/>
      <c r="F20" s="49"/>
      <c r="G20" s="49"/>
      <c r="H20" s="49"/>
      <c r="J20" s="108"/>
    </row>
    <row r="21" spans="1:10" ht="12.75">
      <c r="A21" s="49" t="s">
        <v>9</v>
      </c>
      <c r="B21" s="106">
        <v>1988</v>
      </c>
      <c r="C21" s="49">
        <v>108194556</v>
      </c>
      <c r="D21" s="49">
        <v>146027211</v>
      </c>
      <c r="E21" s="49">
        <v>165500532</v>
      </c>
      <c r="F21" s="49">
        <v>70708094</v>
      </c>
      <c r="G21" s="3">
        <f>SUM(C21:F21)</f>
        <v>490430393</v>
      </c>
      <c r="H21" s="49">
        <v>0</v>
      </c>
      <c r="J21" s="108"/>
    </row>
    <row r="22" spans="1:10" ht="12.75">
      <c r="A22" s="49"/>
      <c r="B22" s="106">
        <v>1989</v>
      </c>
      <c r="C22" s="49">
        <v>98720606</v>
      </c>
      <c r="D22" s="49">
        <v>80620637</v>
      </c>
      <c r="E22" s="49">
        <v>199478149</v>
      </c>
      <c r="F22" s="49">
        <v>133807535</v>
      </c>
      <c r="G22" s="3">
        <f aca="true" t="shared" si="1" ref="G22:G31">SUM(C22:F22)</f>
        <v>512626927</v>
      </c>
      <c r="H22" s="49">
        <v>0</v>
      </c>
      <c r="J22" s="108"/>
    </row>
    <row r="23" spans="1:10" ht="12.75">
      <c r="A23" s="49"/>
      <c r="B23" s="106">
        <v>1990</v>
      </c>
      <c r="C23" s="49">
        <v>105521489</v>
      </c>
      <c r="D23" s="49">
        <v>82639779.12</v>
      </c>
      <c r="E23" s="49">
        <v>211313179</v>
      </c>
      <c r="F23" s="49">
        <v>58817866</v>
      </c>
      <c r="G23" s="3">
        <f t="shared" si="1"/>
        <v>458292313.12</v>
      </c>
      <c r="H23" s="49">
        <v>0</v>
      </c>
      <c r="J23" s="108"/>
    </row>
    <row r="24" spans="1:10" ht="12.75">
      <c r="A24" s="49"/>
      <c r="B24" s="106">
        <v>1991</v>
      </c>
      <c r="C24" s="49">
        <v>117021644</v>
      </c>
      <c r="D24" s="49">
        <v>74559241</v>
      </c>
      <c r="E24" s="49">
        <v>242267271</v>
      </c>
      <c r="F24" s="49">
        <v>71511693</v>
      </c>
      <c r="G24" s="3">
        <f t="shared" si="1"/>
        <v>505359849</v>
      </c>
      <c r="H24" s="49">
        <v>0</v>
      </c>
      <c r="J24" s="108"/>
    </row>
    <row r="25" spans="1:10" ht="12.75">
      <c r="A25" s="49"/>
      <c r="B25" s="106">
        <v>1992</v>
      </c>
      <c r="C25" s="49">
        <v>118894951</v>
      </c>
      <c r="D25" s="49">
        <v>63469976.88</v>
      </c>
      <c r="E25" s="49">
        <v>195289258</v>
      </c>
      <c r="F25" s="49">
        <v>65045346</v>
      </c>
      <c r="G25" s="3">
        <f t="shared" si="1"/>
        <v>442699531.88</v>
      </c>
      <c r="H25" s="49">
        <v>0</v>
      </c>
      <c r="J25" s="108"/>
    </row>
    <row r="26" spans="1:10" ht="12.75">
      <c r="A26" s="49"/>
      <c r="B26" s="106">
        <v>1993</v>
      </c>
      <c r="C26" s="49">
        <v>124823759</v>
      </c>
      <c r="D26" s="49">
        <v>54607616</v>
      </c>
      <c r="E26" s="49">
        <v>242415660</v>
      </c>
      <c r="F26" s="49">
        <v>72723507</v>
      </c>
      <c r="G26" s="3">
        <f t="shared" si="1"/>
        <v>494570542</v>
      </c>
      <c r="H26" s="49">
        <v>0</v>
      </c>
      <c r="J26" s="108"/>
    </row>
    <row r="27" spans="1:10" ht="12.75">
      <c r="A27" s="49"/>
      <c r="B27" s="106">
        <v>1994</v>
      </c>
      <c r="C27" s="49">
        <v>132580495</v>
      </c>
      <c r="D27" s="49">
        <v>69155054</v>
      </c>
      <c r="E27" s="49">
        <v>259965547</v>
      </c>
      <c r="F27" s="49">
        <v>56724285</v>
      </c>
      <c r="G27" s="3">
        <f t="shared" si="1"/>
        <v>518425381</v>
      </c>
      <c r="H27" s="49">
        <v>0</v>
      </c>
      <c r="J27" s="108"/>
    </row>
    <row r="28" spans="1:10" ht="12.75">
      <c r="A28" s="49"/>
      <c r="B28" s="106">
        <v>1995</v>
      </c>
      <c r="C28" s="49">
        <v>136692524</v>
      </c>
      <c r="D28" s="49">
        <v>71601082</v>
      </c>
      <c r="E28" s="49">
        <v>265469085</v>
      </c>
      <c r="F28" s="49">
        <v>49273564</v>
      </c>
      <c r="G28" s="3">
        <f t="shared" si="1"/>
        <v>523036255</v>
      </c>
      <c r="H28" s="49">
        <v>0</v>
      </c>
      <c r="J28" s="108"/>
    </row>
    <row r="29" spans="1:10" ht="12.75">
      <c r="A29" s="49"/>
      <c r="B29" s="106">
        <v>1996</v>
      </c>
      <c r="C29" s="49">
        <v>124780376</v>
      </c>
      <c r="D29" s="49">
        <v>45704264</v>
      </c>
      <c r="E29" s="49">
        <v>270885227</v>
      </c>
      <c r="F29" s="49">
        <v>40384762</v>
      </c>
      <c r="G29" s="3">
        <f t="shared" si="1"/>
        <v>481754629</v>
      </c>
      <c r="H29" s="49">
        <v>0</v>
      </c>
      <c r="J29" s="108"/>
    </row>
    <row r="30" spans="1:10" ht="12.75">
      <c r="A30" s="49"/>
      <c r="B30" s="106">
        <v>1997</v>
      </c>
      <c r="C30" s="49">
        <v>125738063</v>
      </c>
      <c r="D30" s="49">
        <v>66860564</v>
      </c>
      <c r="E30" s="49">
        <v>191985698</v>
      </c>
      <c r="F30" s="49">
        <v>61100032</v>
      </c>
      <c r="G30" s="3">
        <f t="shared" si="1"/>
        <v>445684357</v>
      </c>
      <c r="H30" s="49">
        <v>0</v>
      </c>
      <c r="J30" s="108"/>
    </row>
    <row r="31" spans="1:10" ht="12.75">
      <c r="A31" s="49"/>
      <c r="B31" s="106">
        <v>1998</v>
      </c>
      <c r="C31" s="107">
        <v>123945958</v>
      </c>
      <c r="D31" s="107">
        <v>59588328</v>
      </c>
      <c r="E31" s="107">
        <v>132772524</v>
      </c>
      <c r="F31" s="107">
        <v>42355593</v>
      </c>
      <c r="G31" s="3">
        <f t="shared" si="1"/>
        <v>358662403</v>
      </c>
      <c r="H31" s="49">
        <v>0</v>
      </c>
      <c r="J31" s="108"/>
    </row>
    <row r="32" spans="1:10" ht="12.75">
      <c r="A32" s="49"/>
      <c r="B32" s="106">
        <v>1999</v>
      </c>
      <c r="C32" s="107">
        <v>131820177</v>
      </c>
      <c r="D32" s="107">
        <v>83350395</v>
      </c>
      <c r="E32" s="107">
        <v>140227309</v>
      </c>
      <c r="F32" s="107">
        <v>42102959</v>
      </c>
      <c r="G32" s="3">
        <f>SUM(C32:F32)</f>
        <v>397500840</v>
      </c>
      <c r="H32" s="49">
        <v>0</v>
      </c>
      <c r="J32" s="108"/>
    </row>
    <row r="33" spans="1:11" ht="12.75">
      <c r="A33" s="49"/>
      <c r="B33" s="106">
        <v>2000</v>
      </c>
      <c r="C33" s="129">
        <v>141314368</v>
      </c>
      <c r="D33" s="129">
        <v>122751017</v>
      </c>
      <c r="E33" s="129">
        <v>158093390</v>
      </c>
      <c r="F33" s="129">
        <v>7989596</v>
      </c>
      <c r="G33" s="3">
        <f>SUM(C33:F33)</f>
        <v>430148371</v>
      </c>
      <c r="H33" s="107">
        <v>14908166</v>
      </c>
      <c r="I33" t="s">
        <v>322</v>
      </c>
      <c r="J33" s="108"/>
      <c r="K33" s="108"/>
    </row>
    <row r="34" spans="1:10" ht="12.75">
      <c r="A34" s="49"/>
      <c r="C34" s="49"/>
      <c r="D34" s="49"/>
      <c r="E34" s="49"/>
      <c r="F34" s="49"/>
      <c r="G34" s="49"/>
      <c r="H34" s="49"/>
      <c r="J34" s="108"/>
    </row>
    <row r="35" spans="1:10" ht="12.75">
      <c r="A35" s="49" t="s">
        <v>10</v>
      </c>
      <c r="B35" s="106">
        <v>1988</v>
      </c>
      <c r="C35" s="49">
        <v>688326688</v>
      </c>
      <c r="D35" s="49">
        <v>807437615</v>
      </c>
      <c r="E35" s="49">
        <v>738008373</v>
      </c>
      <c r="F35" s="49">
        <v>0</v>
      </c>
      <c r="G35" s="3">
        <f>SUM(C35:F35)</f>
        <v>2233772676</v>
      </c>
      <c r="H35" s="49">
        <v>0</v>
      </c>
      <c r="J35" s="108"/>
    </row>
    <row r="36" spans="1:10" ht="12.75">
      <c r="A36" s="49"/>
      <c r="B36" s="106">
        <v>1989</v>
      </c>
      <c r="C36" s="49">
        <v>618828696</v>
      </c>
      <c r="D36" s="49">
        <v>902016256</v>
      </c>
      <c r="E36" s="49">
        <v>741844889</v>
      </c>
      <c r="F36" s="49">
        <v>0</v>
      </c>
      <c r="G36" s="3">
        <f aca="true" t="shared" si="2" ref="G36:G44">SUM(C36:F36)</f>
        <v>2262689841</v>
      </c>
      <c r="H36" s="49">
        <v>0</v>
      </c>
      <c r="J36" s="108"/>
    </row>
    <row r="37" spans="1:10" ht="12.75">
      <c r="A37" s="49"/>
      <c r="B37" s="106">
        <v>1990</v>
      </c>
      <c r="C37" s="49">
        <v>668078492</v>
      </c>
      <c r="D37" s="49">
        <v>1036854061.56</v>
      </c>
      <c r="E37" s="49">
        <v>759453231</v>
      </c>
      <c r="F37" s="49">
        <v>0</v>
      </c>
      <c r="G37" s="3">
        <f t="shared" si="2"/>
        <v>2464385784.56</v>
      </c>
      <c r="H37" s="49">
        <v>0</v>
      </c>
      <c r="J37" s="108"/>
    </row>
    <row r="38" spans="1:10" ht="12.75">
      <c r="A38" s="49"/>
      <c r="B38" s="106">
        <v>1991</v>
      </c>
      <c r="C38" s="49">
        <v>680516072</v>
      </c>
      <c r="D38" s="49">
        <v>1033819972</v>
      </c>
      <c r="E38" s="49">
        <v>818143873</v>
      </c>
      <c r="F38" s="49">
        <v>0</v>
      </c>
      <c r="G38" s="3">
        <f t="shared" si="2"/>
        <v>2532479917</v>
      </c>
      <c r="H38" s="49">
        <v>0</v>
      </c>
      <c r="J38" s="108"/>
    </row>
    <row r="39" spans="1:10" ht="12.75">
      <c r="A39" s="49"/>
      <c r="B39" s="106">
        <v>1992</v>
      </c>
      <c r="C39" s="49">
        <v>699190174</v>
      </c>
      <c r="D39" s="49">
        <v>962225506</v>
      </c>
      <c r="E39" s="49">
        <v>888167789</v>
      </c>
      <c r="F39" s="49">
        <v>0</v>
      </c>
      <c r="G39" s="3">
        <f t="shared" si="2"/>
        <v>2549583469</v>
      </c>
      <c r="H39" s="49">
        <v>0</v>
      </c>
      <c r="J39" s="108"/>
    </row>
    <row r="40" spans="1:10" ht="12.75">
      <c r="A40" s="49"/>
      <c r="B40" s="106">
        <v>1993</v>
      </c>
      <c r="C40" s="49">
        <v>769661289</v>
      </c>
      <c r="D40" s="49">
        <v>745520009</v>
      </c>
      <c r="E40" s="49">
        <v>899185814</v>
      </c>
      <c r="F40" s="49">
        <v>0</v>
      </c>
      <c r="G40" s="3">
        <f t="shared" si="2"/>
        <v>2414367112</v>
      </c>
      <c r="H40" s="49">
        <v>0</v>
      </c>
      <c r="J40" s="108"/>
    </row>
    <row r="41" spans="1:10" ht="12.75">
      <c r="A41" s="49"/>
      <c r="B41" s="106">
        <v>1994</v>
      </c>
      <c r="C41" s="49">
        <v>835246733</v>
      </c>
      <c r="D41" s="49">
        <v>1057454156</v>
      </c>
      <c r="E41" s="49">
        <v>947657514</v>
      </c>
      <c r="F41" s="49">
        <v>0</v>
      </c>
      <c r="G41" s="3">
        <f t="shared" si="2"/>
        <v>2840358403</v>
      </c>
      <c r="H41" s="49">
        <v>0</v>
      </c>
      <c r="J41" s="108"/>
    </row>
    <row r="42" spans="1:10" ht="12.75">
      <c r="A42" s="49"/>
      <c r="B42" s="106">
        <v>1995</v>
      </c>
      <c r="C42" s="49">
        <v>904819131</v>
      </c>
      <c r="D42" s="49">
        <v>1101342449</v>
      </c>
      <c r="E42" s="49">
        <v>991282948</v>
      </c>
      <c r="F42" s="49">
        <v>0</v>
      </c>
      <c r="G42" s="3">
        <f t="shared" si="2"/>
        <v>2997444528</v>
      </c>
      <c r="H42" s="49">
        <v>0</v>
      </c>
      <c r="J42" s="108"/>
    </row>
    <row r="43" spans="1:10" ht="12.75">
      <c r="A43" s="49"/>
      <c r="B43" s="106">
        <v>1996</v>
      </c>
      <c r="C43" s="49">
        <v>914872582</v>
      </c>
      <c r="D43" s="49">
        <v>1013791854</v>
      </c>
      <c r="E43" s="49">
        <v>1016208279</v>
      </c>
      <c r="F43" s="49">
        <v>0</v>
      </c>
      <c r="G43" s="3">
        <f t="shared" si="2"/>
        <v>2944872715</v>
      </c>
      <c r="H43" s="49">
        <v>0</v>
      </c>
      <c r="J43" s="108"/>
    </row>
    <row r="44" spans="1:10" ht="12.75">
      <c r="A44" s="49"/>
      <c r="B44" s="106">
        <v>1997</v>
      </c>
      <c r="C44" s="49">
        <v>958535220</v>
      </c>
      <c r="D44" s="49">
        <v>988369329</v>
      </c>
      <c r="E44" s="49">
        <v>1021320576</v>
      </c>
      <c r="F44" s="49">
        <v>0</v>
      </c>
      <c r="G44" s="3">
        <f t="shared" si="2"/>
        <v>2968225125</v>
      </c>
      <c r="H44" s="49">
        <v>0</v>
      </c>
      <c r="J44" s="108"/>
    </row>
    <row r="45" spans="1:10" ht="12.75">
      <c r="A45" s="49"/>
      <c r="B45" s="106">
        <v>1998</v>
      </c>
      <c r="C45" s="107">
        <v>1066565381</v>
      </c>
      <c r="D45" s="107">
        <v>1008731917</v>
      </c>
      <c r="E45" s="107">
        <v>1116492090</v>
      </c>
      <c r="F45" s="49">
        <v>0</v>
      </c>
      <c r="G45" s="3">
        <f>SUM(C45:F45)</f>
        <v>3191789388</v>
      </c>
      <c r="H45" s="49">
        <v>0</v>
      </c>
      <c r="J45" s="108"/>
    </row>
    <row r="46" spans="1:10" ht="12.75">
      <c r="A46" s="49"/>
      <c r="B46" s="106">
        <v>1999</v>
      </c>
      <c r="C46" s="109">
        <v>1009492961</v>
      </c>
      <c r="D46" s="49">
        <v>1359033618</v>
      </c>
      <c r="E46" s="49">
        <v>1211810659</v>
      </c>
      <c r="F46" s="49">
        <v>0</v>
      </c>
      <c r="G46" s="3">
        <f>SUM(C46:F46)</f>
        <v>3580337238</v>
      </c>
      <c r="H46" s="49">
        <v>0</v>
      </c>
      <c r="J46" s="108"/>
    </row>
    <row r="47" spans="1:10" ht="12.75">
      <c r="A47" s="49"/>
      <c r="B47" s="106">
        <v>2000</v>
      </c>
      <c r="C47" s="129">
        <v>1087230956</v>
      </c>
      <c r="D47" s="129">
        <v>1428669305</v>
      </c>
      <c r="E47" s="129">
        <v>1313172243</v>
      </c>
      <c r="F47" s="107">
        <v>0</v>
      </c>
      <c r="G47" s="3">
        <f>SUM(C47:F47)</f>
        <v>3829072504</v>
      </c>
      <c r="H47" s="107">
        <v>0</v>
      </c>
      <c r="J47" s="108"/>
    </row>
    <row r="48" spans="1:10" ht="12.75">
      <c r="A48" s="49"/>
      <c r="C48" s="49"/>
      <c r="D48" s="49"/>
      <c r="E48" s="49"/>
      <c r="F48" s="49"/>
      <c r="G48" s="49"/>
      <c r="H48" s="49"/>
      <c r="J48" s="108"/>
    </row>
    <row r="49" spans="1:10" ht="12.75">
      <c r="A49" s="49" t="s">
        <v>11</v>
      </c>
      <c r="B49" s="106">
        <v>1988</v>
      </c>
      <c r="C49" s="49">
        <v>403585594</v>
      </c>
      <c r="D49" s="49">
        <v>188657941</v>
      </c>
      <c r="E49" s="49">
        <v>660755540</v>
      </c>
      <c r="F49" s="49">
        <v>89549455</v>
      </c>
      <c r="G49" s="3">
        <f>SUM(C49:F49)</f>
        <v>1342548530</v>
      </c>
      <c r="H49" s="49">
        <v>0</v>
      </c>
      <c r="J49" s="108"/>
    </row>
    <row r="50" spans="1:10" ht="12.75">
      <c r="A50" s="49"/>
      <c r="B50" s="106">
        <v>1989</v>
      </c>
      <c r="C50" s="49">
        <v>389097958</v>
      </c>
      <c r="D50" s="49">
        <v>199354598</v>
      </c>
      <c r="E50" s="49">
        <v>716957257</v>
      </c>
      <c r="F50" s="49">
        <v>88768750</v>
      </c>
      <c r="G50" s="3">
        <f aca="true" t="shared" si="3" ref="G50:G58">SUM(C50:F50)</f>
        <v>1394178563</v>
      </c>
      <c r="H50" s="49">
        <v>0</v>
      </c>
      <c r="J50" s="108"/>
    </row>
    <row r="51" spans="1:10" ht="12.75">
      <c r="A51" s="49"/>
      <c r="B51" s="106">
        <v>1990</v>
      </c>
      <c r="C51" s="49">
        <v>401230229</v>
      </c>
      <c r="D51" s="49">
        <v>224050808.16</v>
      </c>
      <c r="E51" s="49">
        <v>791102524</v>
      </c>
      <c r="F51" s="49">
        <v>83347994</v>
      </c>
      <c r="G51" s="3">
        <f t="shared" si="3"/>
        <v>1499731555.1599998</v>
      </c>
      <c r="H51" s="49">
        <v>0</v>
      </c>
      <c r="J51" s="108"/>
    </row>
    <row r="52" spans="1:10" ht="12.75">
      <c r="A52" s="49"/>
      <c r="B52" s="106">
        <v>1991</v>
      </c>
      <c r="C52" s="49">
        <v>477470898</v>
      </c>
      <c r="D52" s="49">
        <v>200132968</v>
      </c>
      <c r="E52" s="49">
        <v>820348714</v>
      </c>
      <c r="F52" s="49">
        <v>116564832</v>
      </c>
      <c r="G52" s="3">
        <f t="shared" si="3"/>
        <v>1614517412</v>
      </c>
      <c r="H52" s="49">
        <v>0</v>
      </c>
      <c r="J52" s="108"/>
    </row>
    <row r="53" spans="1:10" ht="12.75">
      <c r="A53" s="49"/>
      <c r="B53" s="106">
        <v>1992</v>
      </c>
      <c r="C53" s="49">
        <v>519815865</v>
      </c>
      <c r="D53" s="49">
        <v>256497944.8</v>
      </c>
      <c r="E53" s="49">
        <v>870503940</v>
      </c>
      <c r="F53" s="49">
        <v>97100599</v>
      </c>
      <c r="G53" s="3">
        <f t="shared" si="3"/>
        <v>1743918348.8</v>
      </c>
      <c r="H53" s="49">
        <v>0</v>
      </c>
      <c r="J53" s="108"/>
    </row>
    <row r="54" spans="1:10" ht="12.75">
      <c r="A54" s="49"/>
      <c r="B54" s="106">
        <v>1993</v>
      </c>
      <c r="C54" s="49">
        <v>538560400</v>
      </c>
      <c r="D54" s="49">
        <v>202989051</v>
      </c>
      <c r="E54" s="49">
        <v>934145868</v>
      </c>
      <c r="F54" s="49">
        <v>101590201</v>
      </c>
      <c r="G54" s="3">
        <f t="shared" si="3"/>
        <v>1777285520</v>
      </c>
      <c r="H54" s="49">
        <v>0</v>
      </c>
      <c r="J54" s="108"/>
    </row>
    <row r="55" spans="1:10" ht="12.75">
      <c r="A55" s="49"/>
      <c r="B55" s="106">
        <v>1994</v>
      </c>
      <c r="C55" s="49">
        <v>684050813</v>
      </c>
      <c r="D55" s="49">
        <v>270384983</v>
      </c>
      <c r="E55" s="49">
        <v>938798293</v>
      </c>
      <c r="F55" s="49">
        <v>97199515</v>
      </c>
      <c r="G55" s="3">
        <f t="shared" si="3"/>
        <v>1990433604</v>
      </c>
      <c r="H55" s="49">
        <v>0</v>
      </c>
      <c r="J55" s="108"/>
    </row>
    <row r="56" spans="1:10" ht="12.75">
      <c r="A56" s="49"/>
      <c r="B56" s="106">
        <v>1995</v>
      </c>
      <c r="C56" s="49">
        <v>707862793</v>
      </c>
      <c r="D56" s="49">
        <v>264823669</v>
      </c>
      <c r="E56" s="49">
        <v>997473403</v>
      </c>
      <c r="F56" s="49">
        <v>100491974</v>
      </c>
      <c r="G56" s="3">
        <f t="shared" si="3"/>
        <v>2070651839</v>
      </c>
      <c r="H56" s="49">
        <v>0</v>
      </c>
      <c r="J56" s="108"/>
    </row>
    <row r="57" spans="1:10" ht="12.75">
      <c r="A57" s="49"/>
      <c r="B57" s="106">
        <v>1996</v>
      </c>
      <c r="C57" s="49">
        <v>656253210</v>
      </c>
      <c r="D57" s="49">
        <v>260552792</v>
      </c>
      <c r="E57" s="49">
        <v>1015805406</v>
      </c>
      <c r="F57" s="49">
        <v>101852660</v>
      </c>
      <c r="G57" s="3">
        <f t="shared" si="3"/>
        <v>2034464068</v>
      </c>
      <c r="H57" s="49">
        <v>0</v>
      </c>
      <c r="J57" s="108"/>
    </row>
    <row r="58" spans="1:10" ht="12.75">
      <c r="A58" s="49"/>
      <c r="B58" s="106">
        <v>1997</v>
      </c>
      <c r="C58" s="49">
        <v>620263360</v>
      </c>
      <c r="D58" s="49">
        <v>314827473</v>
      </c>
      <c r="E58" s="49">
        <v>986732375</v>
      </c>
      <c r="F58" s="49">
        <v>121341074</v>
      </c>
      <c r="G58" s="3">
        <f t="shared" si="3"/>
        <v>2043164282</v>
      </c>
      <c r="H58" s="49">
        <v>0</v>
      </c>
      <c r="J58" s="108"/>
    </row>
    <row r="59" spans="1:10" ht="12.75">
      <c r="A59" s="49"/>
      <c r="B59" s="106">
        <v>1998</v>
      </c>
      <c r="C59" s="107">
        <v>596902987</v>
      </c>
      <c r="D59" s="107">
        <v>391333115</v>
      </c>
      <c r="E59" s="107">
        <v>991468701</v>
      </c>
      <c r="F59" s="107">
        <v>15368342</v>
      </c>
      <c r="G59" s="3">
        <f>SUM(C59:F59)</f>
        <v>1995073145</v>
      </c>
      <c r="H59" s="49">
        <v>11381553</v>
      </c>
      <c r="I59" t="s">
        <v>322</v>
      </c>
      <c r="J59" s="108"/>
    </row>
    <row r="60" spans="1:10" ht="12.75">
      <c r="A60" s="49"/>
      <c r="B60" s="106">
        <v>1999</v>
      </c>
      <c r="C60" s="107">
        <v>595238824</v>
      </c>
      <c r="D60" s="107">
        <v>564853228</v>
      </c>
      <c r="E60" s="107">
        <v>1080611824</v>
      </c>
      <c r="F60" s="107">
        <v>5046298</v>
      </c>
      <c r="G60" s="3">
        <f>SUM(C60:F60)</f>
        <v>2245750174</v>
      </c>
      <c r="H60" s="49">
        <v>10139684</v>
      </c>
      <c r="I60" t="s">
        <v>322</v>
      </c>
      <c r="J60" s="108"/>
    </row>
    <row r="61" spans="1:10" ht="12.75">
      <c r="A61" s="49"/>
      <c r="B61" s="106">
        <v>2000</v>
      </c>
      <c r="C61" s="129">
        <v>605102651</v>
      </c>
      <c r="D61" s="129">
        <v>450103841</v>
      </c>
      <c r="E61" s="129">
        <v>1155058552</v>
      </c>
      <c r="F61" s="129">
        <v>13020484</v>
      </c>
      <c r="G61" s="3">
        <f>SUM(C61:F61)</f>
        <v>2223285528</v>
      </c>
      <c r="H61" s="107">
        <v>11349582</v>
      </c>
      <c r="I61" t="s">
        <v>322</v>
      </c>
      <c r="J61" s="108"/>
    </row>
    <row r="62" spans="1:10" ht="12.75">
      <c r="A62" s="49"/>
      <c r="C62" s="49"/>
      <c r="D62" s="49"/>
      <c r="E62" s="49"/>
      <c r="F62" s="49"/>
      <c r="G62" s="49"/>
      <c r="H62" s="49"/>
      <c r="J62" s="108"/>
    </row>
    <row r="63" spans="1:10" ht="12.75">
      <c r="A63" s="49" t="s">
        <v>12</v>
      </c>
      <c r="B63" s="106">
        <v>1988</v>
      </c>
      <c r="C63" s="49">
        <v>5869859995</v>
      </c>
      <c r="D63" s="49">
        <v>5645144027</v>
      </c>
      <c r="E63" s="49">
        <v>6136765670</v>
      </c>
      <c r="F63" s="49">
        <v>0</v>
      </c>
      <c r="G63" s="3">
        <f>SUM(C63:F63)</f>
        <v>17651769692</v>
      </c>
      <c r="H63" s="49">
        <v>0</v>
      </c>
      <c r="J63" s="108"/>
    </row>
    <row r="64" spans="1:10" ht="12.75">
      <c r="A64" s="49"/>
      <c r="B64" s="106">
        <v>1989</v>
      </c>
      <c r="C64" s="49">
        <v>5571024545</v>
      </c>
      <c r="D64" s="49">
        <v>6375337792</v>
      </c>
      <c r="E64" s="49">
        <v>6799488909</v>
      </c>
      <c r="F64" s="49">
        <v>0</v>
      </c>
      <c r="G64" s="3">
        <f aca="true" t="shared" si="4" ref="G64:G72">SUM(C64:F64)</f>
        <v>18745851246</v>
      </c>
      <c r="H64" s="49">
        <v>0</v>
      </c>
      <c r="J64" s="108"/>
    </row>
    <row r="65" spans="1:10" ht="12.75">
      <c r="A65" s="49"/>
      <c r="B65" s="106">
        <v>1990</v>
      </c>
      <c r="C65" s="49">
        <v>6060907103</v>
      </c>
      <c r="D65" s="49">
        <v>7306550304.72</v>
      </c>
      <c r="E65" s="49">
        <v>6895250045</v>
      </c>
      <c r="F65" s="49">
        <v>0</v>
      </c>
      <c r="G65" s="3">
        <f t="shared" si="4"/>
        <v>20262707452.72</v>
      </c>
      <c r="H65" s="49">
        <v>0</v>
      </c>
      <c r="J65" s="108"/>
    </row>
    <row r="66" spans="1:10" ht="12.75">
      <c r="A66" s="49"/>
      <c r="B66" s="106">
        <v>1991</v>
      </c>
      <c r="C66" s="49">
        <v>6457630456</v>
      </c>
      <c r="D66" s="49">
        <v>6896588577</v>
      </c>
      <c r="E66" s="49">
        <v>6959707145</v>
      </c>
      <c r="F66" s="49">
        <v>0</v>
      </c>
      <c r="G66" s="3">
        <f t="shared" si="4"/>
        <v>20313926178</v>
      </c>
      <c r="H66" s="49">
        <v>0</v>
      </c>
      <c r="J66" s="108"/>
    </row>
    <row r="67" spans="1:10" ht="12.75">
      <c r="A67" s="49"/>
      <c r="B67" s="106">
        <v>1992</v>
      </c>
      <c r="C67" s="49">
        <v>6725017888</v>
      </c>
      <c r="D67" s="49">
        <v>6447826507.68</v>
      </c>
      <c r="E67" s="49">
        <v>6809883831</v>
      </c>
      <c r="F67" s="49">
        <v>0</v>
      </c>
      <c r="G67" s="3">
        <f t="shared" si="4"/>
        <v>19982728226.68</v>
      </c>
      <c r="H67" s="49">
        <v>0</v>
      </c>
      <c r="J67" s="108"/>
    </row>
    <row r="68" spans="1:10" ht="12.75">
      <c r="A68" s="49"/>
      <c r="B68" s="106">
        <v>1993</v>
      </c>
      <c r="C68" s="49">
        <v>6899295248</v>
      </c>
      <c r="D68" s="49">
        <v>6183736809</v>
      </c>
      <c r="E68" s="49">
        <v>6660249179</v>
      </c>
      <c r="F68" s="49">
        <v>0</v>
      </c>
      <c r="G68" s="3">
        <f t="shared" si="4"/>
        <v>19743281236</v>
      </c>
      <c r="H68" s="49">
        <v>0</v>
      </c>
      <c r="J68" s="108"/>
    </row>
    <row r="69" spans="1:10" ht="12.75">
      <c r="A69" s="49"/>
      <c r="B69" s="106">
        <v>1994</v>
      </c>
      <c r="C69" s="49">
        <v>7376932083</v>
      </c>
      <c r="D69" s="49">
        <v>9485826336</v>
      </c>
      <c r="E69" s="49">
        <v>6316933092</v>
      </c>
      <c r="F69" s="49">
        <v>0</v>
      </c>
      <c r="G69" s="3">
        <f t="shared" si="4"/>
        <v>23179691511</v>
      </c>
      <c r="H69" s="49">
        <v>0</v>
      </c>
      <c r="J69" s="108"/>
    </row>
    <row r="70" spans="1:10" ht="12.75">
      <c r="A70" s="49"/>
      <c r="B70" s="106">
        <v>1995</v>
      </c>
      <c r="C70" s="49">
        <v>7579574085</v>
      </c>
      <c r="D70" s="49">
        <v>8704477714</v>
      </c>
      <c r="E70" s="49">
        <v>6233903746</v>
      </c>
      <c r="F70" s="49">
        <v>0</v>
      </c>
      <c r="G70" s="3">
        <f t="shared" si="4"/>
        <v>22517955545</v>
      </c>
      <c r="H70" s="49">
        <v>0</v>
      </c>
      <c r="J70" s="108"/>
    </row>
    <row r="71" spans="1:10" ht="12.75">
      <c r="A71" s="49"/>
      <c r="B71" s="106">
        <v>1996</v>
      </c>
      <c r="C71" s="49">
        <v>7616946775</v>
      </c>
      <c r="D71" s="49">
        <v>7718980446</v>
      </c>
      <c r="E71" s="49">
        <v>6374956738</v>
      </c>
      <c r="F71" s="49">
        <v>0</v>
      </c>
      <c r="G71" s="3">
        <f t="shared" si="4"/>
        <v>21710883959</v>
      </c>
      <c r="H71" s="49">
        <v>0</v>
      </c>
      <c r="J71" s="108"/>
    </row>
    <row r="72" spans="1:10" ht="12.75">
      <c r="A72" s="49"/>
      <c r="B72" s="106">
        <v>1997</v>
      </c>
      <c r="C72" s="49">
        <v>7800798993</v>
      </c>
      <c r="D72" s="49">
        <v>7481076398</v>
      </c>
      <c r="E72" s="49">
        <v>6528123426</v>
      </c>
      <c r="F72" s="49">
        <v>0</v>
      </c>
      <c r="G72" s="3">
        <f t="shared" si="4"/>
        <v>21809998817</v>
      </c>
      <c r="H72" s="49">
        <v>0</v>
      </c>
      <c r="J72" s="108"/>
    </row>
    <row r="73" spans="1:10" ht="12.75">
      <c r="A73" s="49"/>
      <c r="B73" s="106">
        <v>1998</v>
      </c>
      <c r="C73" s="107">
        <v>7766804281</v>
      </c>
      <c r="D73" s="107">
        <v>7004696085</v>
      </c>
      <c r="E73" s="107">
        <v>6543001806</v>
      </c>
      <c r="F73" s="49">
        <v>0</v>
      </c>
      <c r="G73" s="3">
        <f>SUM(C73:F73)</f>
        <v>21314502172</v>
      </c>
      <c r="H73" s="49">
        <v>0</v>
      </c>
      <c r="J73" s="108"/>
    </row>
    <row r="74" spans="1:10" ht="12.75">
      <c r="A74" s="49"/>
      <c r="B74" s="106">
        <v>1999</v>
      </c>
      <c r="C74" s="107">
        <v>7885292351</v>
      </c>
      <c r="D74" s="107">
        <v>9793355153</v>
      </c>
      <c r="E74" s="49">
        <v>6990754845</v>
      </c>
      <c r="F74" s="49">
        <v>0</v>
      </c>
      <c r="G74" s="3">
        <f>SUM(C74:F74)</f>
        <v>24669402349</v>
      </c>
      <c r="H74" s="49">
        <v>0</v>
      </c>
      <c r="J74" s="108"/>
    </row>
    <row r="75" spans="1:10" ht="12.75">
      <c r="A75" s="49"/>
      <c r="B75" s="106">
        <v>2000</v>
      </c>
      <c r="C75" s="129">
        <v>8863491410</v>
      </c>
      <c r="D75" s="129">
        <v>10223112717</v>
      </c>
      <c r="E75" s="129">
        <v>7479315118</v>
      </c>
      <c r="F75" s="129">
        <v>0</v>
      </c>
      <c r="G75" s="3">
        <f>SUM(C75:F75)</f>
        <v>26565919245</v>
      </c>
      <c r="H75" s="107">
        <v>0</v>
      </c>
      <c r="J75" s="108"/>
    </row>
    <row r="76" spans="1:10" ht="12.75">
      <c r="A76" s="49"/>
      <c r="C76" s="49"/>
      <c r="D76" s="49"/>
      <c r="E76" s="49"/>
      <c r="F76" s="49"/>
      <c r="G76" s="49"/>
      <c r="H76" s="49"/>
      <c r="J76" s="108"/>
    </row>
    <row r="77" spans="1:10" ht="12.75">
      <c r="A77" s="49" t="s">
        <v>14</v>
      </c>
      <c r="B77" s="106">
        <v>1988</v>
      </c>
      <c r="C77" s="49">
        <v>828881751</v>
      </c>
      <c r="D77" s="49">
        <v>904720795</v>
      </c>
      <c r="E77" s="49">
        <v>722246214</v>
      </c>
      <c r="F77" s="49">
        <v>0</v>
      </c>
      <c r="G77" s="3">
        <f>SUM(C77:F77)</f>
        <v>2455848760</v>
      </c>
      <c r="H77" s="49">
        <v>0</v>
      </c>
      <c r="J77" s="108"/>
    </row>
    <row r="78" spans="1:10" ht="12.75">
      <c r="A78" s="49"/>
      <c r="B78" s="106">
        <v>1989</v>
      </c>
      <c r="C78" s="49">
        <v>755347127</v>
      </c>
      <c r="D78" s="49">
        <v>830367259</v>
      </c>
      <c r="E78" s="49">
        <v>778209288</v>
      </c>
      <c r="F78" s="49">
        <v>0</v>
      </c>
      <c r="G78" s="3">
        <f aca="true" t="shared" si="5" ref="G78:G86">SUM(C78:F78)</f>
        <v>2363923674</v>
      </c>
      <c r="H78" s="49">
        <v>0</v>
      </c>
      <c r="J78" s="108"/>
    </row>
    <row r="79" spans="1:10" ht="12.75">
      <c r="A79" s="49"/>
      <c r="B79" s="106">
        <v>1990</v>
      </c>
      <c r="C79" s="49">
        <v>780245914</v>
      </c>
      <c r="D79" s="49">
        <v>904046068.44</v>
      </c>
      <c r="E79" s="49">
        <v>829193863</v>
      </c>
      <c r="F79" s="49">
        <v>0</v>
      </c>
      <c r="G79" s="3">
        <f t="shared" si="5"/>
        <v>2513485845.44</v>
      </c>
      <c r="H79" s="49">
        <v>0</v>
      </c>
      <c r="J79" s="108"/>
    </row>
    <row r="80" spans="1:10" ht="12.75">
      <c r="A80" s="49"/>
      <c r="B80" s="106">
        <v>1991</v>
      </c>
      <c r="C80" s="49">
        <v>853159701</v>
      </c>
      <c r="D80" s="49">
        <v>972231813</v>
      </c>
      <c r="E80" s="49">
        <v>890312886</v>
      </c>
      <c r="F80" s="49">
        <v>0</v>
      </c>
      <c r="G80" s="3">
        <f t="shared" si="5"/>
        <v>2715704400</v>
      </c>
      <c r="H80" s="49">
        <v>0</v>
      </c>
      <c r="J80" s="108"/>
    </row>
    <row r="81" spans="1:10" ht="12.75">
      <c r="A81" s="49"/>
      <c r="B81" s="106">
        <v>1992</v>
      </c>
      <c r="C81" s="49">
        <v>865720501</v>
      </c>
      <c r="D81" s="49">
        <v>838610367.88</v>
      </c>
      <c r="E81" s="49">
        <v>934379767</v>
      </c>
      <c r="F81" s="49">
        <v>0</v>
      </c>
      <c r="G81" s="3">
        <f t="shared" si="5"/>
        <v>2638710635.88</v>
      </c>
      <c r="H81" s="49">
        <v>0</v>
      </c>
      <c r="J81" s="108"/>
    </row>
    <row r="82" spans="1:10" ht="12.75">
      <c r="A82" s="49"/>
      <c r="B82" s="106">
        <v>1993</v>
      </c>
      <c r="C82" s="49">
        <v>963784454</v>
      </c>
      <c r="D82" s="49">
        <v>687758554</v>
      </c>
      <c r="E82" s="49">
        <v>1011110506</v>
      </c>
      <c r="F82" s="49">
        <v>0</v>
      </c>
      <c r="G82" s="3">
        <f t="shared" si="5"/>
        <v>2662653514</v>
      </c>
      <c r="H82" s="49">
        <v>0</v>
      </c>
      <c r="J82" s="108"/>
    </row>
    <row r="83" spans="1:10" ht="12.75">
      <c r="A83" s="49"/>
      <c r="B83" s="106">
        <v>1994</v>
      </c>
      <c r="C83" s="49">
        <v>1030999407</v>
      </c>
      <c r="D83" s="49">
        <v>895579411</v>
      </c>
      <c r="E83" s="49">
        <v>1063105936</v>
      </c>
      <c r="F83" s="49">
        <v>0</v>
      </c>
      <c r="G83" s="3">
        <f t="shared" si="5"/>
        <v>2989684754</v>
      </c>
      <c r="H83" s="49">
        <v>0</v>
      </c>
      <c r="J83" s="108"/>
    </row>
    <row r="84" spans="1:10" ht="12.75">
      <c r="A84" s="49"/>
      <c r="B84" s="106">
        <v>1995</v>
      </c>
      <c r="C84" s="49">
        <v>1105172733</v>
      </c>
      <c r="D84" s="49">
        <v>988485271</v>
      </c>
      <c r="E84" s="49">
        <v>1157687855</v>
      </c>
      <c r="F84" s="49">
        <v>0</v>
      </c>
      <c r="G84" s="3">
        <f t="shared" si="5"/>
        <v>3251345859</v>
      </c>
      <c r="H84" s="49">
        <v>0</v>
      </c>
      <c r="J84" s="108"/>
    </row>
    <row r="85" spans="1:10" ht="12.75">
      <c r="A85" s="49"/>
      <c r="B85" s="106">
        <v>1996</v>
      </c>
      <c r="C85" s="49">
        <v>1140336981</v>
      </c>
      <c r="D85" s="49">
        <v>788299041</v>
      </c>
      <c r="E85" s="49">
        <v>1223491697</v>
      </c>
      <c r="F85" s="49">
        <v>0</v>
      </c>
      <c r="G85" s="3">
        <f t="shared" si="5"/>
        <v>3152127719</v>
      </c>
      <c r="H85" s="49">
        <v>0</v>
      </c>
      <c r="J85" s="108"/>
    </row>
    <row r="86" spans="1:10" ht="12.75">
      <c r="A86" s="49"/>
      <c r="B86" s="106">
        <v>1997</v>
      </c>
      <c r="C86" s="49">
        <v>1161040457</v>
      </c>
      <c r="D86" s="49">
        <v>901641637</v>
      </c>
      <c r="E86" s="49">
        <v>1249027863</v>
      </c>
      <c r="F86" s="49">
        <v>0</v>
      </c>
      <c r="G86" s="3">
        <f t="shared" si="5"/>
        <v>3311709957</v>
      </c>
      <c r="H86" s="49">
        <v>0</v>
      </c>
      <c r="J86" s="108"/>
    </row>
    <row r="87" spans="1:10" ht="12.75">
      <c r="A87" s="49"/>
      <c r="B87" s="106">
        <v>1998</v>
      </c>
      <c r="C87" s="107">
        <v>1187254176</v>
      </c>
      <c r="D87" s="107">
        <v>1117339967</v>
      </c>
      <c r="E87" s="107">
        <v>1284019308</v>
      </c>
      <c r="F87" s="49">
        <v>0</v>
      </c>
      <c r="G87" s="3">
        <f>SUM(C87:F87)</f>
        <v>3588613451</v>
      </c>
      <c r="H87" s="49">
        <v>0</v>
      </c>
      <c r="J87" s="108"/>
    </row>
    <row r="88" spans="1:10" ht="12.75">
      <c r="A88" s="49"/>
      <c r="B88" s="106">
        <v>1999</v>
      </c>
      <c r="C88" s="107">
        <v>1195136849</v>
      </c>
      <c r="D88" s="107">
        <v>1457970263</v>
      </c>
      <c r="E88" s="107">
        <v>1538677636</v>
      </c>
      <c r="F88" s="49">
        <v>0</v>
      </c>
      <c r="G88" s="3">
        <f>SUM(C88:F88)</f>
        <v>4191784748</v>
      </c>
      <c r="H88" s="49">
        <v>0</v>
      </c>
      <c r="J88" s="108"/>
    </row>
    <row r="89" spans="1:10" ht="12.75">
      <c r="A89" s="49"/>
      <c r="B89" s="106">
        <v>2000</v>
      </c>
      <c r="C89" s="129">
        <v>1532738790</v>
      </c>
      <c r="D89" s="129">
        <v>1252265769</v>
      </c>
      <c r="E89" s="129">
        <v>1661069947</v>
      </c>
      <c r="F89" s="129">
        <v>0</v>
      </c>
      <c r="G89" s="3">
        <f>SUM(C89:F89)</f>
        <v>4446074506</v>
      </c>
      <c r="H89" s="107">
        <v>0</v>
      </c>
      <c r="J89" s="108"/>
    </row>
    <row r="90" spans="1:10" ht="12.75">
      <c r="A90" s="49"/>
      <c r="C90" s="49"/>
      <c r="D90" s="49"/>
      <c r="E90" s="49"/>
      <c r="F90" s="49"/>
      <c r="G90" s="49"/>
      <c r="H90" s="49"/>
      <c r="J90" s="108"/>
    </row>
    <row r="91" spans="1:10" ht="12.75">
      <c r="A91" s="49" t="s">
        <v>15</v>
      </c>
      <c r="B91" s="106">
        <v>1988</v>
      </c>
      <c r="C91" s="49">
        <v>1088101087</v>
      </c>
      <c r="D91" s="49">
        <v>814138809</v>
      </c>
      <c r="E91" s="49">
        <v>2007923266</v>
      </c>
      <c r="F91" s="49">
        <v>1056248596</v>
      </c>
      <c r="G91" s="3">
        <f>SUM(C91:F91)</f>
        <v>4966411758</v>
      </c>
      <c r="H91" s="49">
        <v>0</v>
      </c>
      <c r="J91" s="108"/>
    </row>
    <row r="92" spans="1:10" ht="12.75">
      <c r="A92" s="49"/>
      <c r="B92" s="106">
        <v>1989</v>
      </c>
      <c r="C92" s="49">
        <v>1150185716</v>
      </c>
      <c r="D92" s="49">
        <v>924054498</v>
      </c>
      <c r="E92" s="49">
        <v>2357785708</v>
      </c>
      <c r="F92" s="49">
        <v>917855756</v>
      </c>
      <c r="G92" s="3">
        <f aca="true" t="shared" si="6" ref="G92:G100">SUM(C92:F92)</f>
        <v>5349881678</v>
      </c>
      <c r="H92" s="49">
        <v>0</v>
      </c>
      <c r="J92" s="108"/>
    </row>
    <row r="93" spans="1:10" ht="12.75">
      <c r="A93" s="49"/>
      <c r="B93" s="106">
        <v>1990</v>
      </c>
      <c r="C93" s="49">
        <v>1224476571</v>
      </c>
      <c r="D93" s="49">
        <v>1396613823.24</v>
      </c>
      <c r="E93" s="49">
        <v>2605274310</v>
      </c>
      <c r="F93" s="49">
        <v>904765983</v>
      </c>
      <c r="G93" s="3">
        <f t="shared" si="6"/>
        <v>6131130687.24</v>
      </c>
      <c r="H93" s="49">
        <v>0</v>
      </c>
      <c r="J93" s="108"/>
    </row>
    <row r="94" spans="1:10" ht="12.75">
      <c r="A94" s="49"/>
      <c r="B94" s="106">
        <v>1991</v>
      </c>
      <c r="C94" s="49">
        <v>1259496517</v>
      </c>
      <c r="D94" s="49">
        <v>868623997</v>
      </c>
      <c r="E94" s="49">
        <v>2080101981</v>
      </c>
      <c r="F94" s="49">
        <v>798555349</v>
      </c>
      <c r="G94" s="3">
        <f t="shared" si="6"/>
        <v>5006777844</v>
      </c>
      <c r="H94" s="49">
        <v>0</v>
      </c>
      <c r="J94" s="108"/>
    </row>
    <row r="95" spans="1:10" ht="12.75">
      <c r="A95" s="49"/>
      <c r="B95" s="106">
        <v>1992</v>
      </c>
      <c r="C95" s="49">
        <v>1263353236</v>
      </c>
      <c r="D95" s="49">
        <v>1013246298.2</v>
      </c>
      <c r="E95" s="49">
        <v>1900074462</v>
      </c>
      <c r="F95" s="49">
        <v>620598543</v>
      </c>
      <c r="G95" s="3">
        <f t="shared" si="6"/>
        <v>4797272539.2</v>
      </c>
      <c r="H95" s="49">
        <v>0</v>
      </c>
      <c r="J95" s="108"/>
    </row>
    <row r="96" spans="1:10" ht="12.75">
      <c r="A96" s="49"/>
      <c r="B96" s="106">
        <v>1993</v>
      </c>
      <c r="C96" s="49">
        <v>1379972689</v>
      </c>
      <c r="D96" s="49">
        <v>802506092</v>
      </c>
      <c r="E96" s="49">
        <v>1763174845</v>
      </c>
      <c r="F96" s="49">
        <v>537714964</v>
      </c>
      <c r="G96" s="3">
        <f t="shared" si="6"/>
        <v>4483368590</v>
      </c>
      <c r="H96" s="49">
        <v>0</v>
      </c>
      <c r="J96" s="108"/>
    </row>
    <row r="97" spans="1:10" ht="12.75">
      <c r="A97" s="49"/>
      <c r="B97" s="106">
        <v>1994</v>
      </c>
      <c r="C97" s="49">
        <v>1601094600</v>
      </c>
      <c r="D97" s="49">
        <v>1467073952</v>
      </c>
      <c r="E97" s="49">
        <v>1752533368</v>
      </c>
      <c r="F97" s="49">
        <v>1773874230</v>
      </c>
      <c r="G97" s="3">
        <f t="shared" si="6"/>
        <v>6594576150</v>
      </c>
      <c r="H97" s="49">
        <v>0</v>
      </c>
      <c r="J97" s="108"/>
    </row>
    <row r="98" spans="1:10" ht="12.75">
      <c r="A98" s="49"/>
      <c r="B98" s="106">
        <v>1995</v>
      </c>
      <c r="C98" s="49">
        <v>1584649056</v>
      </c>
      <c r="D98" s="49">
        <v>1600898074</v>
      </c>
      <c r="E98" s="49">
        <v>2067627222</v>
      </c>
      <c r="F98" s="49">
        <v>671136066</v>
      </c>
      <c r="G98" s="3">
        <f t="shared" si="6"/>
        <v>5924310418</v>
      </c>
      <c r="H98" s="49">
        <v>0</v>
      </c>
      <c r="J98" s="108"/>
    </row>
    <row r="99" spans="1:10" ht="12.75">
      <c r="A99" s="49"/>
      <c r="B99" s="106">
        <v>1996</v>
      </c>
      <c r="C99" s="49">
        <v>1638095187</v>
      </c>
      <c r="D99" s="49">
        <v>1215287036</v>
      </c>
      <c r="E99" s="49">
        <v>1635755629</v>
      </c>
      <c r="F99" s="49">
        <v>520507398</v>
      </c>
      <c r="G99" s="3">
        <f t="shared" si="6"/>
        <v>5009645250</v>
      </c>
      <c r="H99" s="49">
        <v>0</v>
      </c>
      <c r="J99" s="108"/>
    </row>
    <row r="100" spans="1:10" ht="12.75">
      <c r="A100" s="49"/>
      <c r="B100" s="106">
        <v>1997</v>
      </c>
      <c r="C100" s="49">
        <v>1550476848</v>
      </c>
      <c r="D100" s="49">
        <v>1517374403</v>
      </c>
      <c r="E100" s="49">
        <v>1343566612</v>
      </c>
      <c r="F100" s="49">
        <v>473221338</v>
      </c>
      <c r="G100" s="3">
        <f t="shared" si="6"/>
        <v>4884639201</v>
      </c>
      <c r="H100" s="49">
        <v>0</v>
      </c>
      <c r="J100" s="108"/>
    </row>
    <row r="101" spans="1:10" ht="12.75">
      <c r="A101" s="49"/>
      <c r="B101" s="106">
        <v>1998</v>
      </c>
      <c r="C101" s="107">
        <v>1718180622</v>
      </c>
      <c r="D101" s="107">
        <v>1306572294</v>
      </c>
      <c r="E101" s="107">
        <v>1663892131</v>
      </c>
      <c r="F101" s="107">
        <v>-24492761</v>
      </c>
      <c r="G101" s="3">
        <f>SUM(C101:F101)</f>
        <v>4664152286</v>
      </c>
      <c r="H101" s="49">
        <v>0</v>
      </c>
      <c r="J101" s="108"/>
    </row>
    <row r="102" spans="1:10" ht="12.75">
      <c r="A102" s="49"/>
      <c r="B102" s="106">
        <v>1999</v>
      </c>
      <c r="C102" s="107">
        <v>1598661952</v>
      </c>
      <c r="D102" s="107">
        <v>1852264435</v>
      </c>
      <c r="E102" s="107">
        <v>1816115978</v>
      </c>
      <c r="F102" s="107">
        <v>691544953</v>
      </c>
      <c r="G102" s="3">
        <f>SUM(C102:F102)</f>
        <v>5958587318</v>
      </c>
      <c r="H102" s="49">
        <v>0</v>
      </c>
      <c r="J102" s="108"/>
    </row>
    <row r="103" spans="1:10" ht="12.75">
      <c r="A103" s="49"/>
      <c r="B103" s="106">
        <v>2000</v>
      </c>
      <c r="C103" s="129">
        <v>1694456096</v>
      </c>
      <c r="D103" s="129">
        <v>2293919836</v>
      </c>
      <c r="E103" s="129">
        <v>1960756971</v>
      </c>
      <c r="F103" s="129">
        <v>568895089</v>
      </c>
      <c r="G103" s="3">
        <f>SUM(C103:F103)</f>
        <v>6518027992</v>
      </c>
      <c r="H103" s="107">
        <v>0</v>
      </c>
      <c r="J103" s="108"/>
    </row>
    <row r="104" spans="1:10" ht="12.75">
      <c r="A104" s="49"/>
      <c r="C104" s="49"/>
      <c r="D104" s="49"/>
      <c r="E104" s="49"/>
      <c r="F104" s="49"/>
      <c r="G104" s="49"/>
      <c r="H104" s="49"/>
      <c r="J104" s="108"/>
    </row>
    <row r="105" spans="1:10" ht="12.75">
      <c r="A105" s="49" t="s">
        <v>17</v>
      </c>
      <c r="B105" s="106">
        <v>1988</v>
      </c>
      <c r="C105" s="49">
        <v>268677160</v>
      </c>
      <c r="D105" s="49">
        <v>200351054</v>
      </c>
      <c r="E105" s="49">
        <v>123852673</v>
      </c>
      <c r="F105" s="49">
        <v>0</v>
      </c>
      <c r="G105" s="3">
        <f>SUM(C105:F105)</f>
        <v>592880887</v>
      </c>
      <c r="H105" s="49">
        <v>0</v>
      </c>
      <c r="J105" s="108"/>
    </row>
    <row r="106" spans="1:10" ht="12.75">
      <c r="A106" s="49"/>
      <c r="B106" s="106">
        <v>1989</v>
      </c>
      <c r="C106" s="49">
        <v>294024103</v>
      </c>
      <c r="D106" s="49">
        <v>277245305</v>
      </c>
      <c r="E106" s="49">
        <v>147063120</v>
      </c>
      <c r="F106" s="49">
        <v>0</v>
      </c>
      <c r="G106" s="3">
        <f aca="true" t="shared" si="7" ref="G106:G114">SUM(C106:F106)</f>
        <v>718332528</v>
      </c>
      <c r="H106" s="49">
        <v>0</v>
      </c>
      <c r="J106" s="108"/>
    </row>
    <row r="107" spans="1:10" ht="12.75">
      <c r="A107" s="49"/>
      <c r="B107" s="106">
        <v>1990</v>
      </c>
      <c r="C107" s="49">
        <v>279345372</v>
      </c>
      <c r="D107" s="49">
        <v>428678578.8</v>
      </c>
      <c r="E107" s="49">
        <v>159149269</v>
      </c>
      <c r="F107" s="49">
        <v>0</v>
      </c>
      <c r="G107" s="3">
        <f t="shared" si="7"/>
        <v>867173219.8</v>
      </c>
      <c r="H107" s="49">
        <v>0</v>
      </c>
      <c r="J107" s="108"/>
    </row>
    <row r="108" spans="1:10" ht="12.75">
      <c r="A108" s="49"/>
      <c r="B108" s="106">
        <v>1991</v>
      </c>
      <c r="C108" s="49">
        <v>251924669</v>
      </c>
      <c r="D108" s="49">
        <v>152105063</v>
      </c>
      <c r="E108" s="49">
        <v>167312321</v>
      </c>
      <c r="F108" s="49">
        <v>95930921</v>
      </c>
      <c r="G108" s="3">
        <f t="shared" si="7"/>
        <v>667272974</v>
      </c>
      <c r="H108" s="49">
        <v>0</v>
      </c>
      <c r="J108" s="108"/>
    </row>
    <row r="109" spans="1:10" ht="12.75">
      <c r="A109" s="49"/>
      <c r="B109" s="106">
        <v>1992</v>
      </c>
      <c r="C109" s="49">
        <v>300680060</v>
      </c>
      <c r="D109" s="49">
        <v>166194571.36</v>
      </c>
      <c r="E109" s="49">
        <v>179825527</v>
      </c>
      <c r="F109" s="49">
        <v>119591410</v>
      </c>
      <c r="G109" s="3">
        <f t="shared" si="7"/>
        <v>766291568.36</v>
      </c>
      <c r="H109" s="49">
        <v>0</v>
      </c>
      <c r="J109" s="108"/>
    </row>
    <row r="110" spans="1:10" ht="12.75">
      <c r="A110" s="49"/>
      <c r="B110" s="106">
        <v>1993</v>
      </c>
      <c r="C110" s="49">
        <v>319455282</v>
      </c>
      <c r="D110" s="49">
        <v>168982760</v>
      </c>
      <c r="E110" s="49">
        <v>198654435</v>
      </c>
      <c r="F110" s="49">
        <v>78806194</v>
      </c>
      <c r="G110" s="3">
        <f t="shared" si="7"/>
        <v>765898671</v>
      </c>
      <c r="H110" s="49">
        <v>0</v>
      </c>
      <c r="J110" s="108"/>
    </row>
    <row r="111" spans="1:10" ht="12.75">
      <c r="A111" s="49"/>
      <c r="B111" s="106">
        <v>1994</v>
      </c>
      <c r="C111" s="49">
        <v>428382476</v>
      </c>
      <c r="D111" s="49">
        <v>523220061</v>
      </c>
      <c r="E111" s="49">
        <v>205453787</v>
      </c>
      <c r="F111" s="49">
        <v>213997835</v>
      </c>
      <c r="G111" s="3">
        <f t="shared" si="7"/>
        <v>1371054159</v>
      </c>
      <c r="H111" s="49">
        <v>0</v>
      </c>
      <c r="J111" s="108"/>
    </row>
    <row r="112" spans="1:10" ht="12.75">
      <c r="A112" s="49"/>
      <c r="B112" s="106">
        <v>1995</v>
      </c>
      <c r="C112" s="49">
        <v>661567700</v>
      </c>
      <c r="D112" s="49">
        <v>708830689</v>
      </c>
      <c r="E112" s="49">
        <v>212484286</v>
      </c>
      <c r="F112" s="49">
        <v>82769667</v>
      </c>
      <c r="G112" s="3">
        <f t="shared" si="7"/>
        <v>1665652342</v>
      </c>
      <c r="H112" s="49">
        <v>0</v>
      </c>
      <c r="J112" s="108"/>
    </row>
    <row r="113" spans="1:10" ht="12.75">
      <c r="A113" s="49"/>
      <c r="B113" s="106">
        <v>1996</v>
      </c>
      <c r="C113" s="49">
        <v>549255118</v>
      </c>
      <c r="D113" s="49">
        <v>655937573</v>
      </c>
      <c r="E113" s="49">
        <v>224620626</v>
      </c>
      <c r="F113" s="49">
        <v>41489322</v>
      </c>
      <c r="G113" s="3">
        <f t="shared" si="7"/>
        <v>1471302639</v>
      </c>
      <c r="H113" s="49">
        <v>0</v>
      </c>
      <c r="J113" s="108"/>
    </row>
    <row r="114" spans="1:10" ht="12.75">
      <c r="A114" s="49"/>
      <c r="B114" s="106">
        <v>1997</v>
      </c>
      <c r="C114" s="49">
        <v>537212842</v>
      </c>
      <c r="D114" s="49">
        <v>630683634</v>
      </c>
      <c r="E114" s="49">
        <v>224519103</v>
      </c>
      <c r="F114" s="49">
        <v>110664993</v>
      </c>
      <c r="G114" s="3">
        <f t="shared" si="7"/>
        <v>1503080572</v>
      </c>
      <c r="H114" s="49">
        <v>0</v>
      </c>
      <c r="J114" s="108"/>
    </row>
    <row r="115" spans="1:10" ht="12.75">
      <c r="A115" s="49"/>
      <c r="B115" s="106">
        <v>1998</v>
      </c>
      <c r="C115" s="107">
        <v>819860827</v>
      </c>
      <c r="D115" s="107">
        <v>925457335</v>
      </c>
      <c r="E115" s="107">
        <v>248690733</v>
      </c>
      <c r="F115" s="107">
        <v>78513421</v>
      </c>
      <c r="G115" s="3">
        <f>SUM(C115:F115)</f>
        <v>2072522316</v>
      </c>
      <c r="H115" s="49">
        <v>10180962</v>
      </c>
      <c r="I115" t="s">
        <v>322</v>
      </c>
      <c r="J115" s="108"/>
    </row>
    <row r="116" spans="1:10" ht="12.75">
      <c r="A116" s="49"/>
      <c r="B116" s="106">
        <v>1999</v>
      </c>
      <c r="C116" s="107">
        <v>754883179</v>
      </c>
      <c r="D116" s="107">
        <v>676625661</v>
      </c>
      <c r="E116" s="107">
        <v>262311238</v>
      </c>
      <c r="F116" s="107">
        <v>41695890</v>
      </c>
      <c r="G116" s="3">
        <f>SUM(C116:F116)</f>
        <v>1735515968</v>
      </c>
      <c r="H116" s="49">
        <v>32717798</v>
      </c>
      <c r="I116" t="s">
        <v>322</v>
      </c>
      <c r="J116" s="108"/>
    </row>
    <row r="117" spans="1:10" ht="12.75">
      <c r="A117" s="49"/>
      <c r="B117" s="106">
        <v>2000</v>
      </c>
      <c r="C117" s="129">
        <v>902167421</v>
      </c>
      <c r="D117" s="129">
        <v>807627348</v>
      </c>
      <c r="E117" s="129">
        <v>279902759</v>
      </c>
      <c r="F117" s="129">
        <v>55021022</v>
      </c>
      <c r="G117" s="3">
        <f>SUM(C117:F117)</f>
        <v>2044718550</v>
      </c>
      <c r="H117" s="107">
        <v>15471277</v>
      </c>
      <c r="I117" t="s">
        <v>322</v>
      </c>
      <c r="J117" s="108"/>
    </row>
    <row r="118" spans="1:10" ht="12.75">
      <c r="A118" s="49"/>
      <c r="C118" s="49"/>
      <c r="D118" s="49"/>
      <c r="E118" s="49"/>
      <c r="F118" s="49"/>
      <c r="G118" s="49"/>
      <c r="H118" s="49"/>
      <c r="J118" s="108"/>
    </row>
    <row r="119" spans="1:10" ht="12.75">
      <c r="A119" s="49" t="s">
        <v>323</v>
      </c>
      <c r="B119" s="106">
        <v>1988</v>
      </c>
      <c r="C119" s="49">
        <v>0</v>
      </c>
      <c r="D119" s="49">
        <v>0</v>
      </c>
      <c r="E119" s="49">
        <v>0</v>
      </c>
      <c r="F119" s="49">
        <v>0</v>
      </c>
      <c r="G119" s="3">
        <f>SUM(C119:F119)</f>
        <v>0</v>
      </c>
      <c r="H119" s="49">
        <v>0</v>
      </c>
      <c r="J119" s="108"/>
    </row>
    <row r="120" spans="1:10" ht="12.75">
      <c r="A120" s="49" t="s">
        <v>324</v>
      </c>
      <c r="B120" s="106">
        <v>1989</v>
      </c>
      <c r="C120" s="49">
        <v>0</v>
      </c>
      <c r="D120" s="49">
        <v>0</v>
      </c>
      <c r="E120" s="49">
        <v>0</v>
      </c>
      <c r="F120" s="49">
        <v>0</v>
      </c>
      <c r="G120" s="3">
        <f aca="true" t="shared" si="8" ref="G120:G128">SUM(C120:F120)</f>
        <v>0</v>
      </c>
      <c r="H120" s="49">
        <v>0</v>
      </c>
      <c r="J120" s="108"/>
    </row>
    <row r="121" spans="1:10" ht="12.75">
      <c r="A121" s="49"/>
      <c r="B121" s="106">
        <v>1990</v>
      </c>
      <c r="C121" s="49">
        <v>0</v>
      </c>
      <c r="D121" s="49">
        <v>0</v>
      </c>
      <c r="E121" s="49">
        <v>0</v>
      </c>
      <c r="F121" s="49">
        <v>0</v>
      </c>
      <c r="G121" s="3">
        <f t="shared" si="8"/>
        <v>0</v>
      </c>
      <c r="H121" s="49">
        <v>0</v>
      </c>
      <c r="J121" s="108"/>
    </row>
    <row r="122" spans="1:8" ht="12.75">
      <c r="A122" s="49"/>
      <c r="B122" s="106">
        <v>1991</v>
      </c>
      <c r="C122" s="49">
        <v>217338412</v>
      </c>
      <c r="D122" s="49">
        <v>180130467</v>
      </c>
      <c r="E122" s="49">
        <v>510479203</v>
      </c>
      <c r="F122" s="49">
        <v>0</v>
      </c>
      <c r="G122" s="3">
        <f t="shared" si="8"/>
        <v>907948082</v>
      </c>
      <c r="H122" s="49">
        <v>0</v>
      </c>
    </row>
    <row r="123" spans="1:8" ht="12.75">
      <c r="A123" s="49"/>
      <c r="B123" s="106">
        <v>1992</v>
      </c>
      <c r="C123" s="49">
        <v>210556219</v>
      </c>
      <c r="D123" s="49">
        <v>229032963.8</v>
      </c>
      <c r="E123" s="49">
        <v>532295059</v>
      </c>
      <c r="F123" s="49">
        <v>0</v>
      </c>
      <c r="G123" s="3">
        <f t="shared" si="8"/>
        <v>971884241.8</v>
      </c>
      <c r="H123" s="49">
        <v>0</v>
      </c>
    </row>
    <row r="124" spans="1:8" ht="12.75">
      <c r="A124" s="49"/>
      <c r="B124" s="106">
        <v>1993</v>
      </c>
      <c r="C124" s="49">
        <v>207127514</v>
      </c>
      <c r="D124" s="49">
        <v>164168075</v>
      </c>
      <c r="E124" s="49">
        <v>555080312</v>
      </c>
      <c r="F124" s="49">
        <v>0</v>
      </c>
      <c r="G124" s="3">
        <f t="shared" si="8"/>
        <v>926375901</v>
      </c>
      <c r="H124" s="49">
        <v>0</v>
      </c>
    </row>
    <row r="125" spans="1:8" ht="12.75">
      <c r="A125" s="49"/>
      <c r="B125" s="106">
        <v>1994</v>
      </c>
      <c r="C125" s="49">
        <v>236776873</v>
      </c>
      <c r="D125" s="49">
        <v>174802375</v>
      </c>
      <c r="E125" s="49">
        <v>589711121</v>
      </c>
      <c r="F125" s="49">
        <v>0</v>
      </c>
      <c r="G125" s="3">
        <f t="shared" si="8"/>
        <v>1001290369</v>
      </c>
      <c r="H125" s="49">
        <v>0</v>
      </c>
    </row>
    <row r="126" spans="1:8" ht="12.75">
      <c r="A126" s="49"/>
      <c r="B126" s="106">
        <v>1995</v>
      </c>
      <c r="C126" s="49">
        <v>234349983</v>
      </c>
      <c r="D126" s="49">
        <v>198810580</v>
      </c>
      <c r="E126" s="49">
        <v>627674026</v>
      </c>
      <c r="F126" s="49">
        <v>0</v>
      </c>
      <c r="G126" s="3">
        <f t="shared" si="8"/>
        <v>1060834589</v>
      </c>
      <c r="H126" s="49">
        <v>0</v>
      </c>
    </row>
    <row r="127" spans="1:8" ht="12.75">
      <c r="A127" s="49"/>
      <c r="B127" s="106">
        <v>1996</v>
      </c>
      <c r="C127" s="49">
        <v>416473837</v>
      </c>
      <c r="D127" s="49">
        <v>153864229</v>
      </c>
      <c r="E127" s="49">
        <v>616338520</v>
      </c>
      <c r="F127" s="49">
        <v>0</v>
      </c>
      <c r="G127" s="3">
        <f t="shared" si="8"/>
        <v>1186676586</v>
      </c>
      <c r="H127" s="49">
        <v>0</v>
      </c>
    </row>
    <row r="128" spans="1:8" ht="12.75">
      <c r="A128" s="49"/>
      <c r="B128" s="106">
        <v>1997</v>
      </c>
      <c r="C128" s="49">
        <v>263347768</v>
      </c>
      <c r="D128" s="49">
        <v>380001823</v>
      </c>
      <c r="E128" s="49">
        <v>578124488</v>
      </c>
      <c r="F128" s="49">
        <v>0</v>
      </c>
      <c r="G128" s="3">
        <f t="shared" si="8"/>
        <v>1221474079</v>
      </c>
      <c r="H128" s="49">
        <v>0</v>
      </c>
    </row>
    <row r="129" spans="1:8" ht="12.75">
      <c r="A129" s="49"/>
      <c r="B129" s="106">
        <v>1998</v>
      </c>
      <c r="C129" s="107">
        <v>292761053</v>
      </c>
      <c r="D129" s="107">
        <v>180723360</v>
      </c>
      <c r="E129" s="107">
        <v>691258384</v>
      </c>
      <c r="F129" s="49">
        <v>0</v>
      </c>
      <c r="G129" s="3">
        <f>SUM(C129:F129)</f>
        <v>1164742797</v>
      </c>
      <c r="H129" s="49">
        <v>0</v>
      </c>
    </row>
    <row r="130" spans="1:8" ht="12.75">
      <c r="A130" s="49"/>
      <c r="B130" s="106">
        <v>1999</v>
      </c>
      <c r="C130" s="107">
        <v>249107368</v>
      </c>
      <c r="D130" s="107">
        <v>372749297</v>
      </c>
      <c r="E130" s="49">
        <v>739288811</v>
      </c>
      <c r="F130" s="49">
        <v>0</v>
      </c>
      <c r="G130" s="3">
        <f>SUM(C130:F130)</f>
        <v>1361145476</v>
      </c>
      <c r="H130" s="49">
        <v>0</v>
      </c>
    </row>
    <row r="131" spans="1:8" ht="12.75">
      <c r="A131" s="49"/>
      <c r="B131" s="106">
        <v>2000</v>
      </c>
      <c r="C131" s="129">
        <v>266914407</v>
      </c>
      <c r="D131" s="129">
        <v>190477399</v>
      </c>
      <c r="E131" s="129">
        <v>810659448</v>
      </c>
      <c r="F131" s="107">
        <v>0</v>
      </c>
      <c r="G131" s="3">
        <f>SUM(C131:F131)</f>
        <v>1268051254</v>
      </c>
      <c r="H131" s="107">
        <v>0</v>
      </c>
    </row>
    <row r="132" spans="1:8" ht="12.75">
      <c r="A132" s="49"/>
      <c r="C132" s="49"/>
      <c r="D132" s="49"/>
      <c r="E132" s="49"/>
      <c r="F132" s="49"/>
      <c r="G132" s="49"/>
      <c r="H132" s="49"/>
    </row>
    <row r="133" spans="1:8" ht="12.75">
      <c r="A133" s="49" t="s">
        <v>21</v>
      </c>
      <c r="B133" s="106">
        <v>1988</v>
      </c>
      <c r="C133" s="49">
        <v>2904264606</v>
      </c>
      <c r="D133" s="49">
        <v>2766315166</v>
      </c>
      <c r="E133" s="49">
        <v>4016774828</v>
      </c>
      <c r="F133" s="49">
        <v>0</v>
      </c>
      <c r="G133" s="3">
        <f>SUM(C133:F133)</f>
        <v>9687354600</v>
      </c>
      <c r="H133" s="49">
        <v>0</v>
      </c>
    </row>
    <row r="134" spans="1:8" ht="12.75">
      <c r="A134" s="49"/>
      <c r="B134" s="106">
        <v>1989</v>
      </c>
      <c r="C134" s="49">
        <v>2622317118</v>
      </c>
      <c r="D134" s="49">
        <v>3090286175</v>
      </c>
      <c r="E134" s="49">
        <v>4566724561</v>
      </c>
      <c r="F134" s="49">
        <v>0</v>
      </c>
      <c r="G134" s="3">
        <f aca="true" t="shared" si="9" ref="G134:G142">SUM(C134:F134)</f>
        <v>10279327854</v>
      </c>
      <c r="H134" s="49">
        <v>0</v>
      </c>
    </row>
    <row r="135" spans="1:8" ht="12.75">
      <c r="A135" s="49"/>
      <c r="B135" s="106">
        <v>1990</v>
      </c>
      <c r="C135" s="49">
        <v>2785056749</v>
      </c>
      <c r="D135" s="49">
        <v>3399675776.16</v>
      </c>
      <c r="E135" s="49">
        <v>4910814104</v>
      </c>
      <c r="F135" s="49">
        <v>0</v>
      </c>
      <c r="G135" s="3">
        <f t="shared" si="9"/>
        <v>11095546629.16</v>
      </c>
      <c r="H135" s="49">
        <v>0</v>
      </c>
    </row>
    <row r="136" spans="1:8" ht="12.75">
      <c r="A136" s="49"/>
      <c r="B136" s="106">
        <v>1991</v>
      </c>
      <c r="C136" s="49">
        <v>3018214798</v>
      </c>
      <c r="D136" s="49">
        <v>3260602915</v>
      </c>
      <c r="E136" s="49">
        <v>4824686085</v>
      </c>
      <c r="F136" s="49">
        <v>0</v>
      </c>
      <c r="G136" s="3">
        <f t="shared" si="9"/>
        <v>11103503798</v>
      </c>
      <c r="H136" s="49">
        <v>0</v>
      </c>
    </row>
    <row r="137" spans="1:8" ht="12.75">
      <c r="A137" s="49"/>
      <c r="B137" s="106">
        <v>1992</v>
      </c>
      <c r="C137" s="49">
        <v>3162112541</v>
      </c>
      <c r="D137" s="49">
        <v>3336448588.64</v>
      </c>
      <c r="E137" s="49">
        <v>5037561670</v>
      </c>
      <c r="F137" s="49">
        <v>0</v>
      </c>
      <c r="G137" s="3">
        <f t="shared" si="9"/>
        <v>11536122799.64</v>
      </c>
      <c r="H137" s="49">
        <v>0</v>
      </c>
    </row>
    <row r="138" spans="1:8" ht="12.75">
      <c r="A138" s="49"/>
      <c r="B138" s="106">
        <v>1993</v>
      </c>
      <c r="C138" s="49">
        <v>3409968139</v>
      </c>
      <c r="D138" s="49">
        <v>2977923343</v>
      </c>
      <c r="E138" s="49">
        <v>5262005332</v>
      </c>
      <c r="F138" s="49">
        <v>0</v>
      </c>
      <c r="G138" s="3">
        <f t="shared" si="9"/>
        <v>11649896814</v>
      </c>
      <c r="H138" s="49">
        <v>0</v>
      </c>
    </row>
    <row r="139" spans="1:8" ht="12.75">
      <c r="A139" s="49"/>
      <c r="B139" s="106">
        <v>1994</v>
      </c>
      <c r="C139" s="49">
        <v>3715944861</v>
      </c>
      <c r="D139" s="49">
        <v>3650195195</v>
      </c>
      <c r="E139" s="49">
        <v>5365881056</v>
      </c>
      <c r="F139" s="49">
        <v>0</v>
      </c>
      <c r="G139" s="3">
        <f t="shared" si="9"/>
        <v>12732021112</v>
      </c>
      <c r="H139" s="49">
        <v>0</v>
      </c>
    </row>
    <row r="140" spans="1:8" ht="12.75">
      <c r="A140" s="49"/>
      <c r="B140" s="106">
        <v>1995</v>
      </c>
      <c r="C140" s="49">
        <v>4287121478</v>
      </c>
      <c r="D140" s="49">
        <v>3533068915</v>
      </c>
      <c r="E140" s="49">
        <v>5524451760</v>
      </c>
      <c r="F140" s="49">
        <v>0</v>
      </c>
      <c r="G140" s="3">
        <f t="shared" si="9"/>
        <v>13344642153</v>
      </c>
      <c r="H140" s="49">
        <v>0</v>
      </c>
    </row>
    <row r="141" spans="1:8" ht="12.75">
      <c r="A141" s="49"/>
      <c r="B141" s="106">
        <v>1996</v>
      </c>
      <c r="C141" s="49">
        <v>4054776472</v>
      </c>
      <c r="D141" s="49">
        <v>3336938386</v>
      </c>
      <c r="E141" s="49">
        <v>5511083411</v>
      </c>
      <c r="F141" s="49">
        <v>0</v>
      </c>
      <c r="G141" s="3">
        <f t="shared" si="9"/>
        <v>12902798269</v>
      </c>
      <c r="H141" s="49">
        <v>0</v>
      </c>
    </row>
    <row r="142" spans="1:8" ht="12.75">
      <c r="A142" s="49"/>
      <c r="B142" s="106">
        <v>1997</v>
      </c>
      <c r="C142" s="49">
        <v>4280528455</v>
      </c>
      <c r="D142" s="49">
        <v>3709224961</v>
      </c>
      <c r="E142" s="49">
        <v>5430501418</v>
      </c>
      <c r="F142" s="49">
        <v>0</v>
      </c>
      <c r="G142" s="3">
        <f t="shared" si="9"/>
        <v>13420254834</v>
      </c>
      <c r="H142" s="49">
        <v>0</v>
      </c>
    </row>
    <row r="143" spans="1:8" ht="12.75">
      <c r="A143" s="49"/>
      <c r="B143" s="106">
        <v>1998</v>
      </c>
      <c r="C143" s="107">
        <v>4277963293</v>
      </c>
      <c r="D143" s="107">
        <v>3707410535</v>
      </c>
      <c r="E143" s="107">
        <v>5537143929</v>
      </c>
      <c r="F143" s="49">
        <v>0</v>
      </c>
      <c r="G143" s="3">
        <f>SUM(C143:F143)</f>
        <v>13522517757</v>
      </c>
      <c r="H143" s="49">
        <v>0</v>
      </c>
    </row>
    <row r="144" spans="1:8" ht="12.75">
      <c r="A144" s="49"/>
      <c r="B144" s="106">
        <v>1999</v>
      </c>
      <c r="C144" s="107">
        <v>4145941046</v>
      </c>
      <c r="D144" s="107">
        <v>5013620199</v>
      </c>
      <c r="E144" s="107">
        <v>5741068706</v>
      </c>
      <c r="F144" s="49">
        <v>0</v>
      </c>
      <c r="G144" s="3">
        <f>SUM(C144:F144)</f>
        <v>14900629951</v>
      </c>
      <c r="H144" s="49">
        <v>0</v>
      </c>
    </row>
    <row r="145" spans="1:8" ht="12.75">
      <c r="A145" s="49"/>
      <c r="B145" s="106">
        <v>2000</v>
      </c>
      <c r="C145" s="129">
        <v>4328405879</v>
      </c>
      <c r="D145" s="129">
        <v>5902011296</v>
      </c>
      <c r="E145" s="129">
        <v>6043302610</v>
      </c>
      <c r="F145" s="129">
        <v>0</v>
      </c>
      <c r="G145" s="3">
        <f>SUM(C145:F145)</f>
        <v>16273719785</v>
      </c>
      <c r="H145" s="107">
        <v>0</v>
      </c>
    </row>
    <row r="146" spans="1:8" ht="12.75">
      <c r="A146" s="49"/>
      <c r="C146" s="49"/>
      <c r="D146" s="49"/>
      <c r="E146" s="49"/>
      <c r="F146" s="49"/>
      <c r="G146" s="49"/>
      <c r="H146" s="49"/>
    </row>
    <row r="147" spans="1:8" ht="12.75">
      <c r="A147" s="49" t="s">
        <v>23</v>
      </c>
      <c r="B147" s="106">
        <v>1988</v>
      </c>
      <c r="C147" s="49">
        <v>1651853622</v>
      </c>
      <c r="D147" s="49">
        <v>637077492</v>
      </c>
      <c r="E147" s="49">
        <v>1539502266</v>
      </c>
      <c r="F147" s="49">
        <v>590976969</v>
      </c>
      <c r="G147" s="3">
        <f>SUM(C147:F147)</f>
        <v>4419410349</v>
      </c>
      <c r="H147" s="49">
        <v>0</v>
      </c>
    </row>
    <row r="148" spans="1:8" ht="12.75">
      <c r="A148" s="49"/>
      <c r="B148" s="106">
        <v>1989</v>
      </c>
      <c r="C148" s="49">
        <v>1746241815</v>
      </c>
      <c r="D148" s="49">
        <v>628533462</v>
      </c>
      <c r="E148" s="49">
        <v>1693237863</v>
      </c>
      <c r="F148" s="49">
        <v>596919974</v>
      </c>
      <c r="G148" s="3">
        <f aca="true" t="shared" si="10" ref="G148:G156">SUM(C148:F148)</f>
        <v>4664933114</v>
      </c>
      <c r="H148" s="49">
        <v>0</v>
      </c>
    </row>
    <row r="149" spans="1:8" ht="12.75">
      <c r="A149" s="49"/>
      <c r="B149" s="106">
        <v>1990</v>
      </c>
      <c r="C149" s="49">
        <v>2309173087</v>
      </c>
      <c r="D149" s="49">
        <v>760124195.8</v>
      </c>
      <c r="E149" s="49">
        <v>1824468127</v>
      </c>
      <c r="F149" s="49">
        <v>551210647</v>
      </c>
      <c r="G149" s="3">
        <f t="shared" si="10"/>
        <v>5444976056.8</v>
      </c>
      <c r="H149" s="49">
        <v>0</v>
      </c>
    </row>
    <row r="150" spans="1:8" ht="12.75">
      <c r="A150" s="49"/>
      <c r="B150" s="106">
        <v>1991</v>
      </c>
      <c r="C150" s="49">
        <v>1841069807</v>
      </c>
      <c r="D150" s="49">
        <v>605465260</v>
      </c>
      <c r="E150" s="49">
        <v>1912591664</v>
      </c>
      <c r="F150" s="49">
        <v>689638415</v>
      </c>
      <c r="G150" s="3">
        <f t="shared" si="10"/>
        <v>5048765146</v>
      </c>
      <c r="H150" s="49">
        <v>0</v>
      </c>
    </row>
    <row r="151" spans="1:8" ht="12.75">
      <c r="A151" s="49"/>
      <c r="B151" s="106">
        <v>1992</v>
      </c>
      <c r="C151" s="49">
        <v>1970694356</v>
      </c>
      <c r="D151" s="49">
        <v>803565372.88</v>
      </c>
      <c r="E151" s="49">
        <v>2000369427</v>
      </c>
      <c r="F151" s="49">
        <v>526747407</v>
      </c>
      <c r="G151" s="3">
        <f t="shared" si="10"/>
        <v>5301376562.88</v>
      </c>
      <c r="H151" s="49">
        <v>0</v>
      </c>
    </row>
    <row r="152" spans="1:8" ht="12.75">
      <c r="A152" s="49"/>
      <c r="B152" s="106">
        <v>1993</v>
      </c>
      <c r="C152" s="49">
        <v>2098423104</v>
      </c>
      <c r="D152" s="49">
        <v>531702558</v>
      </c>
      <c r="E152" s="49">
        <v>2146166805</v>
      </c>
      <c r="F152" s="49">
        <v>522014082</v>
      </c>
      <c r="G152" s="3">
        <f t="shared" si="10"/>
        <v>5298306549</v>
      </c>
      <c r="H152" s="49">
        <v>0</v>
      </c>
    </row>
    <row r="153" spans="1:8" ht="12.75">
      <c r="A153" s="49"/>
      <c r="B153" s="106">
        <v>1994</v>
      </c>
      <c r="C153" s="49">
        <v>2282019202</v>
      </c>
      <c r="D153" s="49">
        <v>705403547</v>
      </c>
      <c r="E153" s="49">
        <v>2282243817</v>
      </c>
      <c r="F153" s="49">
        <v>487037622</v>
      </c>
      <c r="G153" s="3">
        <f t="shared" si="10"/>
        <v>5756704188</v>
      </c>
      <c r="H153" s="49">
        <v>0</v>
      </c>
    </row>
    <row r="154" spans="1:8" ht="12.75">
      <c r="A154" s="49"/>
      <c r="B154" s="106">
        <v>1995</v>
      </c>
      <c r="C154" s="49">
        <v>2567907585</v>
      </c>
      <c r="D154" s="49">
        <v>716891479</v>
      </c>
      <c r="E154" s="49">
        <v>2380262718</v>
      </c>
      <c r="F154" s="49">
        <v>531272701</v>
      </c>
      <c r="G154" s="3">
        <f t="shared" si="10"/>
        <v>6196334483</v>
      </c>
      <c r="H154" s="49">
        <v>0</v>
      </c>
    </row>
    <row r="155" spans="1:8" ht="12.75">
      <c r="A155" s="49"/>
      <c r="B155" s="106">
        <v>1996</v>
      </c>
      <c r="C155" s="49">
        <v>2369005513</v>
      </c>
      <c r="D155" s="49">
        <v>764306413</v>
      </c>
      <c r="E155" s="49">
        <v>2449589248</v>
      </c>
      <c r="F155" s="49">
        <v>441261624</v>
      </c>
      <c r="G155" s="3">
        <f t="shared" si="10"/>
        <v>6024162798</v>
      </c>
      <c r="H155" s="49">
        <v>0</v>
      </c>
    </row>
    <row r="156" spans="1:8" ht="12.75">
      <c r="A156" s="49"/>
      <c r="B156" s="106">
        <v>1997</v>
      </c>
      <c r="C156" s="49">
        <v>2428324567</v>
      </c>
      <c r="D156" s="49">
        <v>768673675</v>
      </c>
      <c r="E156" s="49">
        <v>2434033051</v>
      </c>
      <c r="F156" s="49">
        <v>447223192</v>
      </c>
      <c r="G156" s="3">
        <f t="shared" si="10"/>
        <v>6078254485</v>
      </c>
      <c r="H156" s="49">
        <v>0</v>
      </c>
    </row>
    <row r="157" spans="1:8" ht="12.75">
      <c r="A157" s="49"/>
      <c r="B157" s="106">
        <v>1998</v>
      </c>
      <c r="C157" s="107">
        <v>2622036548</v>
      </c>
      <c r="D157" s="107">
        <v>747830907</v>
      </c>
      <c r="E157" s="107">
        <v>2510294567</v>
      </c>
      <c r="F157" s="107">
        <v>420309326</v>
      </c>
      <c r="G157" s="3">
        <f>SUM(C157:F157)</f>
        <v>6300471348</v>
      </c>
      <c r="H157" s="49">
        <v>0</v>
      </c>
    </row>
    <row r="158" spans="1:8" ht="12.75">
      <c r="A158" s="49"/>
      <c r="B158" s="106">
        <v>1999</v>
      </c>
      <c r="C158" s="107">
        <v>2768837267</v>
      </c>
      <c r="D158" s="107">
        <v>1144539525</v>
      </c>
      <c r="E158" s="107">
        <v>2687358073</v>
      </c>
      <c r="F158" s="107">
        <v>368226950</v>
      </c>
      <c r="G158" s="3">
        <f>SUM(C158:F158)</f>
        <v>6968961815</v>
      </c>
      <c r="H158" s="49">
        <v>0</v>
      </c>
    </row>
    <row r="159" spans="1:8" ht="12.75">
      <c r="A159" s="49"/>
      <c r="B159" s="106">
        <v>2000</v>
      </c>
      <c r="C159" s="129">
        <v>2705365144</v>
      </c>
      <c r="D159" s="129">
        <v>1188060986</v>
      </c>
      <c r="E159" s="129">
        <v>2792966214</v>
      </c>
      <c r="F159" s="129">
        <v>441152243</v>
      </c>
      <c r="G159" s="3">
        <f>SUM(C159:F159)</f>
        <v>7127544587</v>
      </c>
      <c r="H159" s="107">
        <v>0</v>
      </c>
    </row>
    <row r="160" spans="1:8" ht="12.75">
      <c r="A160" s="49"/>
      <c r="C160" s="49"/>
      <c r="D160" s="49"/>
      <c r="E160" s="49"/>
      <c r="F160" s="49"/>
      <c r="G160" s="49"/>
      <c r="H160" s="49"/>
    </row>
    <row r="161" spans="1:8" ht="12.75">
      <c r="A161" s="49" t="s">
        <v>24</v>
      </c>
      <c r="B161" s="106">
        <v>1988</v>
      </c>
      <c r="C161" s="49">
        <v>292686064</v>
      </c>
      <c r="D161" s="49">
        <v>222200416</v>
      </c>
      <c r="E161" s="49">
        <v>119228811</v>
      </c>
      <c r="F161" s="49">
        <v>0</v>
      </c>
      <c r="G161" s="3">
        <f>SUM(C161:F161)</f>
        <v>634115291</v>
      </c>
      <c r="H161" s="49">
        <v>0</v>
      </c>
    </row>
    <row r="162" spans="1:8" ht="12.75">
      <c r="A162" s="49"/>
      <c r="B162" s="106">
        <v>1989</v>
      </c>
      <c r="C162" s="49">
        <v>271467846</v>
      </c>
      <c r="D162" s="49">
        <v>293377869</v>
      </c>
      <c r="E162" s="49">
        <v>125767114</v>
      </c>
      <c r="F162" s="49">
        <v>0</v>
      </c>
      <c r="G162" s="3">
        <f aca="true" t="shared" si="11" ref="G162:G170">SUM(C162:F162)</f>
        <v>690612829</v>
      </c>
      <c r="H162" s="49">
        <v>0</v>
      </c>
    </row>
    <row r="163" spans="1:8" ht="12.75">
      <c r="A163" s="49"/>
      <c r="B163" s="106">
        <v>1990</v>
      </c>
      <c r="C163" s="49">
        <v>307921019</v>
      </c>
      <c r="D163" s="49">
        <v>385024537.84</v>
      </c>
      <c r="E163" s="49">
        <v>130123595</v>
      </c>
      <c r="F163" s="49">
        <v>0</v>
      </c>
      <c r="G163" s="3">
        <f t="shared" si="11"/>
        <v>823069151.8399999</v>
      </c>
      <c r="H163" s="49">
        <v>0</v>
      </c>
    </row>
    <row r="164" spans="1:8" ht="12.75">
      <c r="A164" s="49"/>
      <c r="B164" s="106">
        <v>1991</v>
      </c>
      <c r="C164" s="49">
        <v>339685365</v>
      </c>
      <c r="D164" s="49">
        <v>291514770</v>
      </c>
      <c r="E164" s="49">
        <v>138284159</v>
      </c>
      <c r="F164" s="49">
        <v>0</v>
      </c>
      <c r="G164" s="3">
        <f t="shared" si="11"/>
        <v>769484294</v>
      </c>
      <c r="H164" s="49">
        <v>0</v>
      </c>
    </row>
    <row r="165" spans="1:8" ht="12.75">
      <c r="A165" s="49"/>
      <c r="B165" s="106">
        <v>1992</v>
      </c>
      <c r="C165" s="49">
        <v>350257420</v>
      </c>
      <c r="D165" s="49">
        <v>308282151.6</v>
      </c>
      <c r="E165" s="49">
        <v>148633372</v>
      </c>
      <c r="F165" s="49">
        <v>0</v>
      </c>
      <c r="G165" s="3">
        <f t="shared" si="11"/>
        <v>807172943.6</v>
      </c>
      <c r="H165" s="49">
        <v>0</v>
      </c>
    </row>
    <row r="166" spans="1:8" ht="12.75">
      <c r="A166" s="49"/>
      <c r="B166" s="106">
        <v>1993</v>
      </c>
      <c r="C166" s="49">
        <v>352932662</v>
      </c>
      <c r="D166" s="49">
        <v>256075180</v>
      </c>
      <c r="E166" s="49">
        <v>153389324</v>
      </c>
      <c r="F166" s="49">
        <v>0</v>
      </c>
      <c r="G166" s="3">
        <f t="shared" si="11"/>
        <v>762397166</v>
      </c>
      <c r="H166" s="49">
        <v>0</v>
      </c>
    </row>
    <row r="167" spans="1:8" ht="12.75">
      <c r="A167" s="49"/>
      <c r="B167" s="106">
        <v>1994</v>
      </c>
      <c r="C167" s="49">
        <v>376354138</v>
      </c>
      <c r="D167" s="49">
        <v>387647554</v>
      </c>
      <c r="E167" s="49">
        <v>157065300</v>
      </c>
      <c r="F167" s="49">
        <v>0</v>
      </c>
      <c r="G167" s="3">
        <f t="shared" si="11"/>
        <v>921066992</v>
      </c>
      <c r="H167" s="49">
        <v>0</v>
      </c>
    </row>
    <row r="168" spans="1:8" ht="12.75">
      <c r="A168" s="49"/>
      <c r="B168" s="106">
        <v>1995</v>
      </c>
      <c r="C168" s="49">
        <v>459545008</v>
      </c>
      <c r="D168" s="49">
        <v>384824639</v>
      </c>
      <c r="E168" s="49">
        <v>158199562</v>
      </c>
      <c r="F168" s="49">
        <v>0</v>
      </c>
      <c r="G168" s="3">
        <f t="shared" si="11"/>
        <v>1002569209</v>
      </c>
      <c r="H168" s="49">
        <v>0</v>
      </c>
    </row>
    <row r="169" spans="1:8" ht="12.75">
      <c r="A169" s="49"/>
      <c r="B169" s="106">
        <v>1996</v>
      </c>
      <c r="C169" s="49">
        <v>413233413</v>
      </c>
      <c r="D169" s="49">
        <v>489260313</v>
      </c>
      <c r="E169" s="49">
        <v>175717710</v>
      </c>
      <c r="F169" s="49">
        <v>0</v>
      </c>
      <c r="G169" s="3">
        <f t="shared" si="11"/>
        <v>1078211436</v>
      </c>
      <c r="H169" s="49">
        <v>0</v>
      </c>
    </row>
    <row r="170" spans="1:8" ht="12.75">
      <c r="A170" s="49"/>
      <c r="B170" s="106">
        <v>1997</v>
      </c>
      <c r="C170" s="49">
        <v>446611937</v>
      </c>
      <c r="D170" s="49">
        <v>357280503</v>
      </c>
      <c r="E170" s="49">
        <v>175447406</v>
      </c>
      <c r="F170" s="49">
        <v>0</v>
      </c>
      <c r="G170" s="3">
        <f t="shared" si="11"/>
        <v>979339846</v>
      </c>
      <c r="H170" s="49">
        <v>0</v>
      </c>
    </row>
    <row r="171" spans="1:8" ht="12.75">
      <c r="A171" s="49"/>
      <c r="B171" s="106">
        <v>1998</v>
      </c>
      <c r="C171" s="107">
        <v>413901881</v>
      </c>
      <c r="D171" s="107">
        <v>413338303</v>
      </c>
      <c r="E171" s="107">
        <v>170690538</v>
      </c>
      <c r="F171" s="49">
        <v>0</v>
      </c>
      <c r="G171" s="3">
        <f>SUM(C171:F171)</f>
        <v>997930722</v>
      </c>
      <c r="H171" s="49">
        <v>0</v>
      </c>
    </row>
    <row r="172" spans="1:8" ht="12.75">
      <c r="A172" s="49"/>
      <c r="B172" s="106">
        <v>1999</v>
      </c>
      <c r="C172" s="107">
        <v>437280519</v>
      </c>
      <c r="D172" s="107">
        <v>438396889</v>
      </c>
      <c r="E172" s="107">
        <v>182601407</v>
      </c>
      <c r="F172" s="49">
        <v>0</v>
      </c>
      <c r="G172" s="3">
        <f>SUM(C172:F172)</f>
        <v>1058278815</v>
      </c>
      <c r="H172" s="49">
        <v>0</v>
      </c>
    </row>
    <row r="173" spans="1:8" ht="12.75">
      <c r="A173" s="49"/>
      <c r="B173" s="106">
        <v>2000</v>
      </c>
      <c r="C173" s="129">
        <v>514076764</v>
      </c>
      <c r="D173" s="129">
        <v>567135516</v>
      </c>
      <c r="E173" s="129">
        <v>201211269</v>
      </c>
      <c r="F173" s="107">
        <v>0</v>
      </c>
      <c r="G173" s="3">
        <f>SUM(C173:F173)</f>
        <v>1282423549</v>
      </c>
      <c r="H173" s="107">
        <v>0</v>
      </c>
    </row>
    <row r="174" spans="1:8" ht="12.75">
      <c r="A174" s="49"/>
      <c r="C174" s="49"/>
      <c r="D174" s="49"/>
      <c r="E174" s="49"/>
      <c r="F174" s="49"/>
      <c r="G174" s="49"/>
      <c r="H174" s="49"/>
    </row>
    <row r="175" spans="1:8" ht="12.75">
      <c r="A175" s="49" t="s">
        <v>26</v>
      </c>
      <c r="B175" s="106">
        <v>1988</v>
      </c>
      <c r="C175" s="49">
        <v>209218365</v>
      </c>
      <c r="D175" s="49">
        <v>202403417</v>
      </c>
      <c r="E175" s="49">
        <v>127835580</v>
      </c>
      <c r="F175" s="49">
        <v>0</v>
      </c>
      <c r="G175" s="3">
        <f>SUM(C175:F175)</f>
        <v>539457362</v>
      </c>
      <c r="H175" s="49">
        <v>0</v>
      </c>
    </row>
    <row r="176" spans="1:8" ht="12.75">
      <c r="A176" s="49"/>
      <c r="B176" s="106">
        <v>1989</v>
      </c>
      <c r="C176" s="49">
        <v>188151307</v>
      </c>
      <c r="D176" s="49">
        <v>202928400</v>
      </c>
      <c r="E176" s="49">
        <v>131191153</v>
      </c>
      <c r="F176" s="49">
        <v>0</v>
      </c>
      <c r="G176" s="3">
        <f aca="true" t="shared" si="12" ref="G176:G184">SUM(C176:F176)</f>
        <v>522270860</v>
      </c>
      <c r="H176" s="49">
        <v>0</v>
      </c>
    </row>
    <row r="177" spans="1:8" ht="12.75">
      <c r="A177" s="49"/>
      <c r="B177" s="106">
        <v>1990</v>
      </c>
      <c r="C177" s="49">
        <v>231237401</v>
      </c>
      <c r="D177" s="49">
        <v>209817898.6</v>
      </c>
      <c r="E177" s="49">
        <v>132075566</v>
      </c>
      <c r="F177" s="49">
        <v>0</v>
      </c>
      <c r="G177" s="3">
        <f t="shared" si="12"/>
        <v>573130865.6</v>
      </c>
      <c r="H177" s="49">
        <v>0</v>
      </c>
    </row>
    <row r="178" spans="1:8" ht="12.75">
      <c r="A178" s="49"/>
      <c r="B178" s="106">
        <v>1991</v>
      </c>
      <c r="C178" s="49">
        <v>227915285</v>
      </c>
      <c r="D178" s="49">
        <v>215609153</v>
      </c>
      <c r="E178" s="49">
        <v>134230766</v>
      </c>
      <c r="F178" s="49">
        <v>0</v>
      </c>
      <c r="G178" s="3">
        <f t="shared" si="12"/>
        <v>577755204</v>
      </c>
      <c r="H178" s="49">
        <v>0</v>
      </c>
    </row>
    <row r="179" spans="1:8" ht="12.75">
      <c r="A179" s="49"/>
      <c r="B179" s="106">
        <v>1992</v>
      </c>
      <c r="C179" s="49">
        <v>233551360</v>
      </c>
      <c r="D179" s="49">
        <v>221813746.92</v>
      </c>
      <c r="E179" s="49">
        <v>140162314</v>
      </c>
      <c r="F179" s="49">
        <v>0</v>
      </c>
      <c r="G179" s="3">
        <f t="shared" si="12"/>
        <v>595527420.92</v>
      </c>
      <c r="H179" s="49">
        <v>0</v>
      </c>
    </row>
    <row r="180" spans="1:8" ht="12.75">
      <c r="A180" s="49"/>
      <c r="B180" s="106">
        <v>1993</v>
      </c>
      <c r="C180" s="49">
        <v>249047127</v>
      </c>
      <c r="D180" s="49">
        <v>185562498</v>
      </c>
      <c r="E180" s="49">
        <v>161754102</v>
      </c>
      <c r="F180" s="49">
        <v>0</v>
      </c>
      <c r="G180" s="3">
        <f t="shared" si="12"/>
        <v>596363727</v>
      </c>
      <c r="H180" s="49">
        <v>0</v>
      </c>
    </row>
    <row r="181" spans="1:8" ht="12.75">
      <c r="A181" s="49"/>
      <c r="B181" s="106">
        <v>1994</v>
      </c>
      <c r="C181" s="49">
        <v>264160806</v>
      </c>
      <c r="D181" s="49">
        <v>217683968</v>
      </c>
      <c r="E181" s="49">
        <v>176895710</v>
      </c>
      <c r="F181" s="49">
        <v>0</v>
      </c>
      <c r="G181" s="3">
        <f t="shared" si="12"/>
        <v>658740484</v>
      </c>
      <c r="H181" s="49">
        <v>0</v>
      </c>
    </row>
    <row r="182" spans="1:8" ht="12.75">
      <c r="A182" s="49"/>
      <c r="B182" s="106">
        <v>1995</v>
      </c>
      <c r="C182" s="49">
        <v>280977226</v>
      </c>
      <c r="D182" s="49">
        <v>218531343</v>
      </c>
      <c r="E182" s="49">
        <v>413583394</v>
      </c>
      <c r="F182" s="49">
        <v>0</v>
      </c>
      <c r="G182" s="3">
        <f t="shared" si="12"/>
        <v>913091963</v>
      </c>
      <c r="H182" s="49">
        <v>0</v>
      </c>
    </row>
    <row r="183" spans="1:8" ht="12.75">
      <c r="A183" s="49"/>
      <c r="B183" s="106">
        <v>1996</v>
      </c>
      <c r="C183" s="49">
        <v>285850570</v>
      </c>
      <c r="D183" s="49">
        <v>209367847</v>
      </c>
      <c r="E183" s="49">
        <v>701148543</v>
      </c>
      <c r="F183" s="49">
        <v>0</v>
      </c>
      <c r="G183" s="3">
        <f t="shared" si="12"/>
        <v>1196366960</v>
      </c>
      <c r="H183" s="49">
        <v>0</v>
      </c>
    </row>
    <row r="184" spans="1:8" ht="12.75">
      <c r="A184" s="49"/>
      <c r="B184" s="106">
        <v>1997</v>
      </c>
      <c r="C184" s="49">
        <v>288442487</v>
      </c>
      <c r="D184" s="49">
        <v>214100988</v>
      </c>
      <c r="E184" s="49">
        <v>692479444</v>
      </c>
      <c r="F184" s="49">
        <v>0</v>
      </c>
      <c r="G184" s="3">
        <f t="shared" si="12"/>
        <v>1195022919</v>
      </c>
      <c r="H184" s="49">
        <v>0</v>
      </c>
    </row>
    <row r="185" spans="1:8" ht="12.75">
      <c r="A185" s="49"/>
      <c r="B185" s="106">
        <v>1998</v>
      </c>
      <c r="C185" s="107">
        <v>292525566</v>
      </c>
      <c r="D185" s="107">
        <v>234439692</v>
      </c>
      <c r="E185" s="107">
        <v>723378162</v>
      </c>
      <c r="F185" s="49">
        <v>0</v>
      </c>
      <c r="G185" s="3">
        <f>SUM(C185:F185)</f>
        <v>1250343420</v>
      </c>
      <c r="H185" s="49">
        <v>0</v>
      </c>
    </row>
    <row r="186" spans="1:8" ht="12.75">
      <c r="A186" s="49"/>
      <c r="B186" s="106">
        <v>1999</v>
      </c>
      <c r="C186" s="107">
        <v>286845096</v>
      </c>
      <c r="D186" s="107">
        <v>278075266</v>
      </c>
      <c r="E186" s="107">
        <v>808352623</v>
      </c>
      <c r="F186" s="49">
        <v>0</v>
      </c>
      <c r="G186" s="3">
        <f>SUM(C186:F186)</f>
        <v>1373272985</v>
      </c>
      <c r="H186" s="49">
        <v>0</v>
      </c>
    </row>
    <row r="187" spans="1:8" ht="12.75">
      <c r="A187" s="49"/>
      <c r="B187" s="106">
        <v>2000</v>
      </c>
      <c r="C187" s="129">
        <v>305108271</v>
      </c>
      <c r="D187" s="129">
        <v>317256120</v>
      </c>
      <c r="E187" s="129">
        <v>979520802</v>
      </c>
      <c r="F187" s="107">
        <v>0</v>
      </c>
      <c r="G187" s="3">
        <f>SUM(C187:F187)</f>
        <v>1601885193</v>
      </c>
      <c r="H187" s="107">
        <v>0</v>
      </c>
    </row>
    <row r="188" spans="1:8" ht="12.75">
      <c r="A188" s="49"/>
      <c r="C188" s="49"/>
      <c r="D188" s="49"/>
      <c r="E188" s="49"/>
      <c r="F188" s="49"/>
      <c r="G188" s="49"/>
      <c r="H188" s="49"/>
    </row>
    <row r="189" spans="1:8" ht="12.75">
      <c r="A189" s="49" t="s">
        <v>28</v>
      </c>
      <c r="B189" s="106">
        <v>1988</v>
      </c>
      <c r="C189" s="49">
        <v>2916560905</v>
      </c>
      <c r="D189" s="49">
        <v>2858069425</v>
      </c>
      <c r="E189" s="49">
        <v>4014954929</v>
      </c>
      <c r="F189" s="49">
        <v>2266160590</v>
      </c>
      <c r="G189" s="3">
        <f>SUM(C189:F189)</f>
        <v>12055745849</v>
      </c>
      <c r="H189" s="49">
        <v>0</v>
      </c>
    </row>
    <row r="190" spans="1:8" ht="12.75">
      <c r="A190" s="49"/>
      <c r="B190" s="106">
        <v>1989</v>
      </c>
      <c r="C190" s="49">
        <v>2700553206</v>
      </c>
      <c r="D190" s="49">
        <v>2674346269</v>
      </c>
      <c r="E190" s="49">
        <v>4301382157</v>
      </c>
      <c r="F190" s="49">
        <v>2493039004</v>
      </c>
      <c r="G190" s="3">
        <f aca="true" t="shared" si="13" ref="G190:G198">SUM(C190:F190)</f>
        <v>12169320636</v>
      </c>
      <c r="H190" s="49">
        <v>0</v>
      </c>
    </row>
    <row r="191" spans="1:8" ht="12.75">
      <c r="A191" s="49"/>
      <c r="B191" s="106">
        <v>1990</v>
      </c>
      <c r="C191" s="49">
        <v>3209665412</v>
      </c>
      <c r="D191" s="49">
        <v>3309153971.76</v>
      </c>
      <c r="E191" s="49">
        <v>4650013014</v>
      </c>
      <c r="F191" s="49">
        <v>2299751811</v>
      </c>
      <c r="G191" s="3">
        <f t="shared" si="13"/>
        <v>13468584208.76</v>
      </c>
      <c r="H191" s="49">
        <v>0</v>
      </c>
    </row>
    <row r="192" spans="1:8" ht="12.75">
      <c r="A192" s="49"/>
      <c r="B192" s="106">
        <v>1991</v>
      </c>
      <c r="C192" s="49">
        <v>3240873981</v>
      </c>
      <c r="D192" s="49">
        <v>2568263110</v>
      </c>
      <c r="E192" s="49">
        <v>4989068321</v>
      </c>
      <c r="F192" s="49">
        <v>2543478586</v>
      </c>
      <c r="G192" s="3">
        <f t="shared" si="13"/>
        <v>13341683998</v>
      </c>
      <c r="H192" s="49">
        <v>0</v>
      </c>
    </row>
    <row r="193" spans="1:8" ht="12.75">
      <c r="A193" s="49"/>
      <c r="B193" s="106">
        <v>1992</v>
      </c>
      <c r="C193" s="49">
        <v>3525611739</v>
      </c>
      <c r="D193" s="49">
        <v>3080341168.08</v>
      </c>
      <c r="E193" s="49">
        <v>5267388215</v>
      </c>
      <c r="F193" s="49">
        <v>1796618481</v>
      </c>
      <c r="G193" s="3">
        <f t="shared" si="13"/>
        <v>13669959603.08</v>
      </c>
      <c r="H193" s="49">
        <v>0</v>
      </c>
    </row>
    <row r="194" spans="1:8" ht="12.75">
      <c r="A194" s="49"/>
      <c r="B194" s="106">
        <v>1993</v>
      </c>
      <c r="C194" s="49">
        <v>3755748488</v>
      </c>
      <c r="D194" s="49">
        <v>2536677405</v>
      </c>
      <c r="E194" s="49">
        <v>5499260017</v>
      </c>
      <c r="F194" s="49">
        <v>1717591047</v>
      </c>
      <c r="G194" s="3">
        <f t="shared" si="13"/>
        <v>13509276957</v>
      </c>
      <c r="H194" s="49">
        <v>0</v>
      </c>
    </row>
    <row r="195" spans="1:8" ht="12.75">
      <c r="A195" s="49"/>
      <c r="B195" s="106">
        <v>1994</v>
      </c>
      <c r="C195" s="49">
        <v>3916038976</v>
      </c>
      <c r="D195" s="49">
        <v>3318561672</v>
      </c>
      <c r="E195" s="49">
        <v>5453615449</v>
      </c>
      <c r="F195" s="49">
        <v>1316602994</v>
      </c>
      <c r="G195" s="3">
        <f t="shared" si="13"/>
        <v>14004819091</v>
      </c>
      <c r="H195" s="49">
        <v>0</v>
      </c>
    </row>
    <row r="196" spans="1:8" ht="12.75">
      <c r="A196" s="49"/>
      <c r="B196" s="106">
        <v>1995</v>
      </c>
      <c r="C196" s="49">
        <v>4365262226</v>
      </c>
      <c r="D196" s="49">
        <v>3452409881</v>
      </c>
      <c r="E196" s="49">
        <v>5615584047</v>
      </c>
      <c r="F196" s="49">
        <v>1539192171</v>
      </c>
      <c r="G196" s="3">
        <f t="shared" si="13"/>
        <v>14972448325</v>
      </c>
      <c r="H196" s="49">
        <v>0</v>
      </c>
    </row>
    <row r="197" spans="1:8" ht="12.75">
      <c r="A197" s="49"/>
      <c r="B197" s="106">
        <v>1996</v>
      </c>
      <c r="C197" s="49">
        <v>4193919982</v>
      </c>
      <c r="D197" s="49">
        <v>3047390248</v>
      </c>
      <c r="E197" s="49">
        <v>8035409502</v>
      </c>
      <c r="F197" s="49">
        <v>1253094239</v>
      </c>
      <c r="G197" s="3">
        <f t="shared" si="13"/>
        <v>16529813971</v>
      </c>
      <c r="H197" s="49">
        <v>0</v>
      </c>
    </row>
    <row r="198" spans="1:8" ht="12.75">
      <c r="A198" s="49"/>
      <c r="B198" s="106">
        <v>1997</v>
      </c>
      <c r="C198" s="49">
        <v>4031393590</v>
      </c>
      <c r="D198" s="49">
        <v>3440298209</v>
      </c>
      <c r="E198" s="49">
        <v>8576360365</v>
      </c>
      <c r="F198" s="49">
        <v>1495483035</v>
      </c>
      <c r="G198" s="3">
        <f t="shared" si="13"/>
        <v>17543535199</v>
      </c>
      <c r="H198" s="49">
        <v>0</v>
      </c>
    </row>
    <row r="199" spans="1:8" ht="12.75">
      <c r="A199" s="49"/>
      <c r="B199" s="106">
        <v>1998</v>
      </c>
      <c r="C199" s="107">
        <v>4228395655</v>
      </c>
      <c r="D199" s="107">
        <v>2962927663</v>
      </c>
      <c r="E199" s="107">
        <v>9508753259</v>
      </c>
      <c r="F199" s="107">
        <v>1044210217</v>
      </c>
      <c r="G199" s="3">
        <f>SUM(C199:F199)</f>
        <v>17744286794</v>
      </c>
      <c r="H199" s="49">
        <v>0</v>
      </c>
    </row>
    <row r="200" spans="1:8" ht="12.75">
      <c r="A200" s="49"/>
      <c r="B200" s="106">
        <v>1999</v>
      </c>
      <c r="C200" s="107">
        <v>4023964010</v>
      </c>
      <c r="D200" s="107">
        <v>4996875602</v>
      </c>
      <c r="E200" s="110">
        <v>10594243637</v>
      </c>
      <c r="F200" s="107">
        <v>1238480879</v>
      </c>
      <c r="G200" s="3">
        <f>SUM(C200:F200)</f>
        <v>20853564128</v>
      </c>
      <c r="H200" s="49">
        <v>0</v>
      </c>
    </row>
    <row r="201" spans="1:8" ht="12.75">
      <c r="A201" s="49"/>
      <c r="B201" s="106">
        <v>2000</v>
      </c>
      <c r="C201" s="129">
        <v>4303930262</v>
      </c>
      <c r="D201" s="129">
        <v>4719150120</v>
      </c>
      <c r="E201" s="129">
        <v>12331631713</v>
      </c>
      <c r="F201" s="107">
        <v>873020430</v>
      </c>
      <c r="G201" s="3">
        <f>SUM(C201:F201)</f>
        <v>22227732525</v>
      </c>
      <c r="H201" s="107">
        <v>0</v>
      </c>
    </row>
    <row r="202" spans="1:8" ht="12.75">
      <c r="A202" s="49"/>
      <c r="C202" s="49"/>
      <c r="D202" s="49"/>
      <c r="E202" s="49"/>
      <c r="F202" s="49"/>
      <c r="G202" s="49"/>
      <c r="H202" s="49"/>
    </row>
    <row r="203" spans="1:8" ht="12.75">
      <c r="A203" s="49" t="s">
        <v>30</v>
      </c>
      <c r="B203" s="106">
        <v>1988</v>
      </c>
      <c r="C203" s="49">
        <v>1231294327</v>
      </c>
      <c r="D203" s="49">
        <v>999914339</v>
      </c>
      <c r="E203" s="49">
        <v>2348784694</v>
      </c>
      <c r="F203" s="49">
        <v>447992113</v>
      </c>
      <c r="G203" s="3">
        <f>SUM(C203:F203)</f>
        <v>5027985473</v>
      </c>
      <c r="H203" s="49">
        <v>0</v>
      </c>
    </row>
    <row r="204" spans="1:8" ht="12.75">
      <c r="A204" s="49"/>
      <c r="B204" s="106">
        <v>1989</v>
      </c>
      <c r="C204" s="49">
        <v>1181374662</v>
      </c>
      <c r="D204" s="49">
        <v>1111333190</v>
      </c>
      <c r="E204" s="49">
        <v>2168983793</v>
      </c>
      <c r="F204" s="49">
        <v>497481224</v>
      </c>
      <c r="G204" s="3">
        <f aca="true" t="shared" si="14" ref="G204:G212">SUM(C204:F204)</f>
        <v>4959172869</v>
      </c>
      <c r="H204" s="49">
        <v>0</v>
      </c>
    </row>
    <row r="205" spans="1:8" ht="12.75">
      <c r="A205" s="49"/>
      <c r="B205" s="106">
        <v>1990</v>
      </c>
      <c r="C205" s="49">
        <v>1396295793</v>
      </c>
      <c r="D205" s="49">
        <v>1042759123.04</v>
      </c>
      <c r="E205" s="49">
        <v>2311773993</v>
      </c>
      <c r="F205" s="49">
        <v>428237312</v>
      </c>
      <c r="G205" s="3">
        <f t="shared" si="14"/>
        <v>5179066221.04</v>
      </c>
      <c r="H205" s="49">
        <v>0</v>
      </c>
    </row>
    <row r="206" spans="1:8" ht="12.75">
      <c r="A206" s="49"/>
      <c r="B206" s="106">
        <v>1991</v>
      </c>
      <c r="C206" s="49">
        <v>1388097147</v>
      </c>
      <c r="D206" s="49">
        <v>986945655</v>
      </c>
      <c r="E206" s="49">
        <v>2331465830</v>
      </c>
      <c r="F206" s="49">
        <v>585284957</v>
      </c>
      <c r="G206" s="3">
        <f t="shared" si="14"/>
        <v>5291793589</v>
      </c>
      <c r="H206" s="49">
        <v>0</v>
      </c>
    </row>
    <row r="207" spans="1:8" ht="12.75">
      <c r="A207" s="49"/>
      <c r="B207" s="106">
        <v>1992</v>
      </c>
      <c r="C207" s="49">
        <v>1433697023</v>
      </c>
      <c r="D207" s="49">
        <v>1198789437.2</v>
      </c>
      <c r="E207" s="49">
        <v>2468301295</v>
      </c>
      <c r="F207" s="49">
        <v>612775366</v>
      </c>
      <c r="G207" s="3">
        <f t="shared" si="14"/>
        <v>5713563121.2</v>
      </c>
      <c r="H207" s="49">
        <v>0</v>
      </c>
    </row>
    <row r="208" spans="1:8" ht="12.75">
      <c r="A208" s="49"/>
      <c r="B208" s="106">
        <v>1993</v>
      </c>
      <c r="C208" s="49">
        <v>1715050080</v>
      </c>
      <c r="D208" s="49">
        <v>1116563807</v>
      </c>
      <c r="E208" s="49">
        <v>2510014270</v>
      </c>
      <c r="F208" s="49">
        <v>461657848</v>
      </c>
      <c r="G208" s="3">
        <f t="shared" si="14"/>
        <v>5803286005</v>
      </c>
      <c r="H208" s="49">
        <v>0</v>
      </c>
    </row>
    <row r="209" spans="1:8" ht="12.75">
      <c r="A209" s="49"/>
      <c r="B209" s="106">
        <v>1994</v>
      </c>
      <c r="C209" s="49">
        <v>1715383678</v>
      </c>
      <c r="D209" s="49">
        <v>1311306571</v>
      </c>
      <c r="E209" s="49">
        <v>2495742336</v>
      </c>
      <c r="F209" s="49">
        <v>389491884</v>
      </c>
      <c r="G209" s="3">
        <f t="shared" si="14"/>
        <v>5911924469</v>
      </c>
      <c r="H209" s="49">
        <v>0</v>
      </c>
    </row>
    <row r="210" spans="1:8" ht="12.75">
      <c r="A210" s="49"/>
      <c r="B210" s="106">
        <v>1995</v>
      </c>
      <c r="C210" s="49">
        <v>1813993181</v>
      </c>
      <c r="D210" s="49">
        <v>1512798957</v>
      </c>
      <c r="E210" s="49">
        <v>2542117119</v>
      </c>
      <c r="F210" s="49">
        <v>193611050</v>
      </c>
      <c r="G210" s="3">
        <f t="shared" si="14"/>
        <v>6062520307</v>
      </c>
      <c r="H210" s="49">
        <v>0</v>
      </c>
    </row>
    <row r="211" spans="1:8" ht="12.75">
      <c r="A211" s="49"/>
      <c r="B211" s="106">
        <v>1996</v>
      </c>
      <c r="C211" s="49">
        <v>1773426561</v>
      </c>
      <c r="D211" s="49">
        <v>1251211124</v>
      </c>
      <c r="E211" s="49">
        <v>2635099953</v>
      </c>
      <c r="F211" s="49">
        <v>123421523</v>
      </c>
      <c r="G211" s="3">
        <f t="shared" si="14"/>
        <v>5783159161</v>
      </c>
      <c r="H211" s="49">
        <v>0</v>
      </c>
    </row>
    <row r="212" spans="1:8" ht="12.75">
      <c r="A212" s="49"/>
      <c r="B212" s="106">
        <v>1997</v>
      </c>
      <c r="C212" s="49">
        <v>1830350893</v>
      </c>
      <c r="D212" s="49">
        <v>1317469268</v>
      </c>
      <c r="E212" s="49">
        <v>2832331407</v>
      </c>
      <c r="F212" s="49">
        <v>131511457</v>
      </c>
      <c r="G212" s="3">
        <f t="shared" si="14"/>
        <v>6111663025</v>
      </c>
      <c r="H212" s="49">
        <v>0</v>
      </c>
    </row>
    <row r="213" spans="1:8" ht="12.75">
      <c r="A213" s="49"/>
      <c r="B213" s="106">
        <v>1998</v>
      </c>
      <c r="C213" s="107">
        <v>1757241340</v>
      </c>
      <c r="D213" s="107">
        <v>1220705894</v>
      </c>
      <c r="E213" s="107">
        <v>2935832776</v>
      </c>
      <c r="F213" s="107">
        <v>120043488</v>
      </c>
      <c r="G213" s="3">
        <f>SUM(C213:F213)</f>
        <v>6033823498</v>
      </c>
      <c r="H213" s="49">
        <v>0</v>
      </c>
    </row>
    <row r="214" spans="1:8" ht="12.75">
      <c r="A214" s="49"/>
      <c r="B214" s="106">
        <v>1999</v>
      </c>
      <c r="C214" s="107">
        <v>1778572036</v>
      </c>
      <c r="D214" s="107">
        <v>1590465827</v>
      </c>
      <c r="E214" s="107">
        <v>3126225781</v>
      </c>
      <c r="F214" s="107">
        <v>215832984</v>
      </c>
      <c r="G214" s="3">
        <f>SUM(C214:F214)</f>
        <v>6711096628</v>
      </c>
      <c r="H214" s="49">
        <v>0</v>
      </c>
    </row>
    <row r="215" spans="1:8" ht="12.75">
      <c r="A215" s="49"/>
      <c r="B215" s="106">
        <v>2000</v>
      </c>
      <c r="C215" s="129">
        <v>2016183088</v>
      </c>
      <c r="D215" s="129">
        <v>1661089201</v>
      </c>
      <c r="E215" s="129">
        <v>3320183808</v>
      </c>
      <c r="F215" s="107">
        <v>280425402</v>
      </c>
      <c r="G215" s="3">
        <f>SUM(C215:F215)</f>
        <v>7277881499</v>
      </c>
      <c r="H215" s="107">
        <v>0</v>
      </c>
    </row>
    <row r="216" spans="1:8" ht="12.75">
      <c r="A216" s="49"/>
      <c r="C216" s="49"/>
      <c r="D216" s="49"/>
      <c r="E216" s="49"/>
      <c r="F216" s="49"/>
      <c r="G216" s="49"/>
      <c r="H216" s="49"/>
    </row>
    <row r="217" spans="1:8" ht="12.75">
      <c r="A217" s="49" t="s">
        <v>32</v>
      </c>
      <c r="B217" s="106">
        <v>1988</v>
      </c>
      <c r="C217" s="49">
        <v>785518841</v>
      </c>
      <c r="D217" s="49">
        <v>666373201</v>
      </c>
      <c r="E217" s="49">
        <v>1257600157</v>
      </c>
      <c r="F217" s="49">
        <v>251661721</v>
      </c>
      <c r="G217" s="3">
        <f>SUM(C217:F217)</f>
        <v>2961153920</v>
      </c>
      <c r="H217" s="49">
        <v>0</v>
      </c>
    </row>
    <row r="218" spans="1:8" ht="12.75">
      <c r="A218" s="49"/>
      <c r="B218" s="106">
        <v>1989</v>
      </c>
      <c r="C218" s="49">
        <v>737400938</v>
      </c>
      <c r="D218" s="49">
        <v>713162245</v>
      </c>
      <c r="E218" s="49">
        <v>1385739261</v>
      </c>
      <c r="F218" s="49">
        <v>224539753</v>
      </c>
      <c r="G218" s="3">
        <f aca="true" t="shared" si="15" ref="G218:G226">SUM(C218:F218)</f>
        <v>3060842197</v>
      </c>
      <c r="H218" s="49">
        <v>0</v>
      </c>
    </row>
    <row r="219" spans="1:8" ht="12.75">
      <c r="A219" s="49"/>
      <c r="B219" s="106">
        <v>1990</v>
      </c>
      <c r="C219" s="49">
        <v>756412872</v>
      </c>
      <c r="D219" s="49">
        <v>883066273.08</v>
      </c>
      <c r="E219" s="49">
        <v>1437593560</v>
      </c>
      <c r="F219" s="49">
        <v>174140010</v>
      </c>
      <c r="G219" s="3">
        <f t="shared" si="15"/>
        <v>3251212715.08</v>
      </c>
      <c r="H219" s="49">
        <v>0</v>
      </c>
    </row>
    <row r="220" spans="1:8" ht="12.75">
      <c r="A220" s="49"/>
      <c r="B220" s="106">
        <v>1991</v>
      </c>
      <c r="C220" s="49">
        <v>842900036</v>
      </c>
      <c r="D220" s="49">
        <v>886725305</v>
      </c>
      <c r="E220" s="49">
        <v>1391111493</v>
      </c>
      <c r="F220" s="49">
        <v>227822108</v>
      </c>
      <c r="G220" s="3">
        <f t="shared" si="15"/>
        <v>3348558942</v>
      </c>
      <c r="H220" s="49">
        <v>0</v>
      </c>
    </row>
    <row r="221" spans="1:8" ht="12.75">
      <c r="A221" s="49"/>
      <c r="B221" s="106">
        <v>1992</v>
      </c>
      <c r="C221" s="49">
        <v>842908152</v>
      </c>
      <c r="D221" s="49">
        <v>925692132.84</v>
      </c>
      <c r="E221" s="49">
        <v>1409401079</v>
      </c>
      <c r="F221" s="49">
        <v>128788808</v>
      </c>
      <c r="G221" s="3">
        <f t="shared" si="15"/>
        <v>3306790171.84</v>
      </c>
      <c r="H221" s="49">
        <v>0</v>
      </c>
    </row>
    <row r="222" spans="1:8" ht="12.75">
      <c r="A222" s="49"/>
      <c r="B222" s="106">
        <v>1993</v>
      </c>
      <c r="C222" s="49">
        <v>882251556</v>
      </c>
      <c r="D222" s="49">
        <v>904997269</v>
      </c>
      <c r="E222" s="49">
        <v>1626509806</v>
      </c>
      <c r="F222" s="49">
        <v>182073258</v>
      </c>
      <c r="G222" s="3">
        <f t="shared" si="15"/>
        <v>3595831889</v>
      </c>
      <c r="H222" s="49">
        <v>0</v>
      </c>
    </row>
    <row r="223" spans="1:8" ht="12.75">
      <c r="A223" s="49"/>
      <c r="B223" s="106">
        <v>1994</v>
      </c>
      <c r="C223" s="49">
        <v>942321717</v>
      </c>
      <c r="D223" s="49">
        <v>1008736756</v>
      </c>
      <c r="E223" s="49">
        <v>1637708558</v>
      </c>
      <c r="F223" s="49">
        <v>113476398</v>
      </c>
      <c r="G223" s="3">
        <f t="shared" si="15"/>
        <v>3702243429</v>
      </c>
      <c r="H223" s="49">
        <v>0</v>
      </c>
    </row>
    <row r="224" spans="1:8" ht="12.75">
      <c r="A224" s="49"/>
      <c r="B224" s="106">
        <v>1995</v>
      </c>
      <c r="C224" s="49">
        <v>997746336</v>
      </c>
      <c r="D224" s="49">
        <v>1016521518</v>
      </c>
      <c r="E224" s="49">
        <v>1737573975</v>
      </c>
      <c r="F224" s="49">
        <v>134059041</v>
      </c>
      <c r="G224" s="3">
        <f t="shared" si="15"/>
        <v>3885900870</v>
      </c>
      <c r="H224" s="49">
        <v>0</v>
      </c>
    </row>
    <row r="225" spans="1:8" ht="12.75">
      <c r="A225" s="49"/>
      <c r="B225" s="106">
        <v>1996</v>
      </c>
      <c r="C225" s="49">
        <v>955936583</v>
      </c>
      <c r="D225" s="49">
        <v>784021094</v>
      </c>
      <c r="E225" s="49">
        <v>1838043543</v>
      </c>
      <c r="F225" s="49">
        <v>109511547</v>
      </c>
      <c r="G225" s="3">
        <f t="shared" si="15"/>
        <v>3687512767</v>
      </c>
      <c r="H225" s="49">
        <v>0</v>
      </c>
    </row>
    <row r="226" spans="1:8" ht="12.75">
      <c r="A226" s="49"/>
      <c r="B226" s="106">
        <v>1997</v>
      </c>
      <c r="C226" s="49">
        <v>985559407</v>
      </c>
      <c r="D226" s="49">
        <v>894117143</v>
      </c>
      <c r="E226" s="49">
        <v>1849655839</v>
      </c>
      <c r="F226" s="49">
        <v>169015453</v>
      </c>
      <c r="G226" s="3">
        <f t="shared" si="15"/>
        <v>3898347842</v>
      </c>
      <c r="H226" s="49">
        <v>0</v>
      </c>
    </row>
    <row r="227" spans="1:8" ht="12.75">
      <c r="A227" s="49"/>
      <c r="B227" s="106">
        <v>1998</v>
      </c>
      <c r="C227" s="107">
        <v>1065757864</v>
      </c>
      <c r="D227" s="107">
        <v>849594940</v>
      </c>
      <c r="E227" s="107">
        <v>1952738002</v>
      </c>
      <c r="F227" s="107">
        <v>135269047</v>
      </c>
      <c r="G227" s="3">
        <f>SUM(C227:F227)</f>
        <v>4003359853</v>
      </c>
      <c r="H227" s="49">
        <v>0</v>
      </c>
    </row>
    <row r="228" spans="1:8" ht="12.75">
      <c r="A228" s="49"/>
      <c r="B228" s="106">
        <v>1999</v>
      </c>
      <c r="C228" s="107">
        <v>953323879</v>
      </c>
      <c r="D228" s="107">
        <v>1171798999</v>
      </c>
      <c r="E228" s="107">
        <v>2082100004</v>
      </c>
      <c r="F228" s="107">
        <v>447435166</v>
      </c>
      <c r="G228" s="3">
        <f>SUM(C228:F228)</f>
        <v>4654658048</v>
      </c>
      <c r="H228" s="49">
        <v>0</v>
      </c>
    </row>
    <row r="229" spans="1:8" ht="12.75">
      <c r="A229" s="49"/>
      <c r="B229" s="106">
        <v>2000</v>
      </c>
      <c r="C229" s="129">
        <v>977485907</v>
      </c>
      <c r="D229" s="129">
        <v>1130559841</v>
      </c>
      <c r="E229" s="129">
        <v>2170175367</v>
      </c>
      <c r="F229" s="107">
        <v>305994751</v>
      </c>
      <c r="G229" s="3">
        <f>SUM(C229:F229)</f>
        <v>4584215866</v>
      </c>
      <c r="H229" s="107">
        <v>0</v>
      </c>
    </row>
    <row r="230" spans="1:8" ht="12.75">
      <c r="A230" s="49"/>
      <c r="C230" s="49"/>
      <c r="D230" s="49"/>
      <c r="E230" s="49"/>
      <c r="F230" s="49"/>
      <c r="G230" s="49"/>
      <c r="H230" s="49"/>
    </row>
    <row r="231" spans="1:8" ht="12.75">
      <c r="A231" s="49" t="s">
        <v>34</v>
      </c>
      <c r="B231" s="106">
        <v>1988</v>
      </c>
      <c r="C231" s="49">
        <v>639565767</v>
      </c>
      <c r="D231" s="49">
        <v>401514879</v>
      </c>
      <c r="E231" s="49">
        <v>974720100</v>
      </c>
      <c r="F231" s="49">
        <v>0</v>
      </c>
      <c r="G231" s="3">
        <f>SUM(C231:F231)</f>
        <v>2015800746</v>
      </c>
      <c r="H231" s="49">
        <v>0</v>
      </c>
    </row>
    <row r="232" spans="1:8" ht="12.75">
      <c r="A232" s="49"/>
      <c r="B232" s="106">
        <v>1989</v>
      </c>
      <c r="C232" s="49">
        <v>608814887</v>
      </c>
      <c r="D232" s="49">
        <v>430035831</v>
      </c>
      <c r="E232" s="49">
        <v>1076232589</v>
      </c>
      <c r="F232" s="49">
        <v>0</v>
      </c>
      <c r="G232" s="3">
        <f aca="true" t="shared" si="16" ref="G232:G240">SUM(C232:F232)</f>
        <v>2115083307</v>
      </c>
      <c r="H232" s="49">
        <v>0</v>
      </c>
    </row>
    <row r="233" spans="1:8" ht="12.75">
      <c r="A233" s="49"/>
      <c r="B233" s="106">
        <v>1990</v>
      </c>
      <c r="C233" s="49">
        <v>656398552</v>
      </c>
      <c r="D233" s="49">
        <v>499031760.88</v>
      </c>
      <c r="E233" s="49">
        <v>1216654689</v>
      </c>
      <c r="F233" s="49">
        <v>0</v>
      </c>
      <c r="G233" s="3">
        <f t="shared" si="16"/>
        <v>2372085001.88</v>
      </c>
      <c r="H233" s="49">
        <v>0</v>
      </c>
    </row>
    <row r="234" spans="1:8" ht="12.75">
      <c r="A234" s="49"/>
      <c r="B234" s="106">
        <v>1991</v>
      </c>
      <c r="C234" s="49">
        <v>681053616</v>
      </c>
      <c r="D234" s="49">
        <v>455310657</v>
      </c>
      <c r="E234" s="49">
        <v>1268847560</v>
      </c>
      <c r="F234" s="49">
        <v>0</v>
      </c>
      <c r="G234" s="3">
        <f t="shared" si="16"/>
        <v>2405211833</v>
      </c>
      <c r="H234" s="49">
        <v>0</v>
      </c>
    </row>
    <row r="235" spans="1:8" ht="12.75">
      <c r="A235" s="49"/>
      <c r="B235" s="106">
        <v>1992</v>
      </c>
      <c r="C235" s="49">
        <v>763861799</v>
      </c>
      <c r="D235" s="49">
        <v>582216067.0799999</v>
      </c>
      <c r="E235" s="49">
        <v>1333789810</v>
      </c>
      <c r="F235" s="49">
        <v>0</v>
      </c>
      <c r="G235" s="3">
        <f t="shared" si="16"/>
        <v>2679867676.08</v>
      </c>
      <c r="H235" s="49">
        <v>0</v>
      </c>
    </row>
    <row r="236" spans="1:8" ht="12.75">
      <c r="A236" s="49"/>
      <c r="B236" s="106">
        <v>1993</v>
      </c>
      <c r="C236" s="49">
        <v>786765266</v>
      </c>
      <c r="D236" s="49">
        <v>515434776</v>
      </c>
      <c r="E236" s="49">
        <v>1404106568</v>
      </c>
      <c r="F236" s="49">
        <v>0</v>
      </c>
      <c r="G236" s="3">
        <f t="shared" si="16"/>
        <v>2706306610</v>
      </c>
      <c r="H236" s="49">
        <v>0</v>
      </c>
    </row>
    <row r="237" spans="1:8" ht="12.75">
      <c r="A237" s="49"/>
      <c r="B237" s="106">
        <v>1994</v>
      </c>
      <c r="C237" s="49">
        <v>861400497</v>
      </c>
      <c r="D237" s="49">
        <v>552545906</v>
      </c>
      <c r="E237" s="49">
        <v>1444474497</v>
      </c>
      <c r="F237" s="49">
        <v>0</v>
      </c>
      <c r="G237" s="3">
        <f t="shared" si="16"/>
        <v>2858420900</v>
      </c>
      <c r="H237" s="49">
        <v>0</v>
      </c>
    </row>
    <row r="238" spans="1:8" ht="12.75">
      <c r="A238" s="49"/>
      <c r="B238" s="106">
        <v>1995</v>
      </c>
      <c r="C238" s="49">
        <v>843021220</v>
      </c>
      <c r="D238" s="49">
        <v>569854074</v>
      </c>
      <c r="E238" s="49">
        <v>1444104643</v>
      </c>
      <c r="F238" s="49">
        <v>0</v>
      </c>
      <c r="G238" s="3">
        <f t="shared" si="16"/>
        <v>2856979937</v>
      </c>
      <c r="H238" s="49">
        <v>0</v>
      </c>
    </row>
    <row r="239" spans="1:8" ht="12.75">
      <c r="A239" s="49"/>
      <c r="B239" s="106">
        <v>1996</v>
      </c>
      <c r="C239" s="49">
        <v>853764235</v>
      </c>
      <c r="D239" s="49">
        <v>462524491</v>
      </c>
      <c r="E239" s="49">
        <v>1418049665</v>
      </c>
      <c r="F239" s="49">
        <v>0</v>
      </c>
      <c r="G239" s="3">
        <f t="shared" si="16"/>
        <v>2734338391</v>
      </c>
      <c r="H239" s="49">
        <v>0</v>
      </c>
    </row>
    <row r="240" spans="1:8" ht="12.75">
      <c r="A240" s="49"/>
      <c r="B240" s="106">
        <v>1997</v>
      </c>
      <c r="C240" s="49">
        <v>795285017</v>
      </c>
      <c r="D240" s="49">
        <v>540931940</v>
      </c>
      <c r="E240" s="49">
        <v>1429894102</v>
      </c>
      <c r="F240" s="49">
        <v>0</v>
      </c>
      <c r="G240" s="3">
        <f t="shared" si="16"/>
        <v>2766111059</v>
      </c>
      <c r="H240" s="49">
        <v>0</v>
      </c>
    </row>
    <row r="241" spans="1:8" ht="12.75">
      <c r="A241" s="49"/>
      <c r="B241" s="106">
        <v>1998</v>
      </c>
      <c r="C241" s="107">
        <v>819132462</v>
      </c>
      <c r="D241" s="107">
        <v>473659037</v>
      </c>
      <c r="E241" s="107">
        <v>1539514398</v>
      </c>
      <c r="F241" s="49">
        <v>0</v>
      </c>
      <c r="G241" s="3">
        <f>SUM(C241:F241)</f>
        <v>2832305897</v>
      </c>
      <c r="H241" s="49">
        <v>0</v>
      </c>
    </row>
    <row r="242" spans="1:8" ht="12.75">
      <c r="A242" s="49"/>
      <c r="B242" s="106">
        <v>1999</v>
      </c>
      <c r="C242" s="107">
        <v>795058466</v>
      </c>
      <c r="D242" s="107">
        <v>1349430275</v>
      </c>
      <c r="E242" s="107">
        <v>1629391488</v>
      </c>
      <c r="F242" s="49">
        <v>0</v>
      </c>
      <c r="G242" s="3">
        <f>SUM(C242:F242)</f>
        <v>3773880229</v>
      </c>
      <c r="H242" s="49">
        <v>0</v>
      </c>
    </row>
    <row r="243" spans="1:8" ht="12.75">
      <c r="A243" s="49"/>
      <c r="B243" s="106">
        <v>2000</v>
      </c>
      <c r="C243" s="129">
        <v>812902299</v>
      </c>
      <c r="D243" s="129">
        <v>935686521</v>
      </c>
      <c r="E243" s="129">
        <v>1705618511</v>
      </c>
      <c r="F243" s="107">
        <v>0</v>
      </c>
      <c r="G243" s="3">
        <f>SUM(C243:F243)</f>
        <v>3454207331</v>
      </c>
      <c r="H243" s="107">
        <v>0</v>
      </c>
    </row>
    <row r="244" spans="1:8" ht="12.75">
      <c r="A244" s="49"/>
      <c r="C244" s="49"/>
      <c r="D244" s="49"/>
      <c r="E244" s="49"/>
      <c r="F244" s="49"/>
      <c r="G244" s="49"/>
      <c r="H244" s="49"/>
    </row>
    <row r="245" spans="1:8" ht="12.75">
      <c r="A245" s="49" t="s">
        <v>36</v>
      </c>
      <c r="B245" s="106">
        <v>1988</v>
      </c>
      <c r="C245" s="49">
        <v>652323525</v>
      </c>
      <c r="D245" s="49">
        <v>462752555</v>
      </c>
      <c r="E245" s="49">
        <v>1001179311</v>
      </c>
      <c r="F245" s="49">
        <v>0</v>
      </c>
      <c r="G245" s="3">
        <f>SUM(C245:F245)</f>
        <v>2116255391</v>
      </c>
      <c r="H245" s="49">
        <v>0</v>
      </c>
    </row>
    <row r="246" spans="1:8" ht="12.75">
      <c r="A246" s="49"/>
      <c r="B246" s="106">
        <v>1989</v>
      </c>
      <c r="C246" s="49">
        <v>681252108</v>
      </c>
      <c r="D246" s="49">
        <v>402109921</v>
      </c>
      <c r="E246" s="49">
        <v>976169464</v>
      </c>
      <c r="F246" s="49">
        <v>0</v>
      </c>
      <c r="G246" s="3">
        <f aca="true" t="shared" si="17" ref="G246:G254">SUM(C246:F246)</f>
        <v>2059531493</v>
      </c>
      <c r="H246" s="49">
        <v>0</v>
      </c>
    </row>
    <row r="247" spans="1:8" ht="12.75">
      <c r="A247" s="49"/>
      <c r="B247" s="106">
        <v>1990</v>
      </c>
      <c r="C247" s="49">
        <v>702834652</v>
      </c>
      <c r="D247" s="49">
        <v>562093109.12</v>
      </c>
      <c r="E247" s="49">
        <v>1028577699</v>
      </c>
      <c r="F247" s="49">
        <v>0</v>
      </c>
      <c r="G247" s="3">
        <f t="shared" si="17"/>
        <v>2293505460.12</v>
      </c>
      <c r="H247" s="49">
        <v>0</v>
      </c>
    </row>
    <row r="248" spans="1:8" ht="12.75">
      <c r="A248" s="49"/>
      <c r="B248" s="106">
        <v>1991</v>
      </c>
      <c r="C248" s="49">
        <v>804298095</v>
      </c>
      <c r="D248" s="49">
        <v>407490577</v>
      </c>
      <c r="E248" s="49">
        <v>1040899763</v>
      </c>
      <c r="F248" s="49">
        <v>0</v>
      </c>
      <c r="G248" s="3">
        <f t="shared" si="17"/>
        <v>2252688435</v>
      </c>
      <c r="H248" s="49">
        <v>0</v>
      </c>
    </row>
    <row r="249" spans="1:8" ht="12.75">
      <c r="A249" s="49"/>
      <c r="B249" s="106">
        <v>1992</v>
      </c>
      <c r="C249" s="49">
        <v>863449882</v>
      </c>
      <c r="D249" s="49">
        <v>477039571.24</v>
      </c>
      <c r="E249" s="49">
        <v>1046400494</v>
      </c>
      <c r="F249" s="49">
        <v>0</v>
      </c>
      <c r="G249" s="3">
        <f t="shared" si="17"/>
        <v>2386889947.24</v>
      </c>
      <c r="H249" s="49">
        <v>0</v>
      </c>
    </row>
    <row r="250" spans="1:8" ht="12.75">
      <c r="A250" s="49"/>
      <c r="B250" s="106">
        <v>1993</v>
      </c>
      <c r="C250" s="49">
        <v>981759182</v>
      </c>
      <c r="D250" s="49">
        <v>420968556</v>
      </c>
      <c r="E250" s="49">
        <v>731975034</v>
      </c>
      <c r="F250" s="49">
        <v>0</v>
      </c>
      <c r="G250" s="3">
        <f t="shared" si="17"/>
        <v>2134702772</v>
      </c>
      <c r="H250" s="49">
        <v>0</v>
      </c>
    </row>
    <row r="251" spans="1:8" ht="12.75">
      <c r="A251" s="49"/>
      <c r="B251" s="106">
        <v>1994</v>
      </c>
      <c r="C251" s="49">
        <v>1041084278</v>
      </c>
      <c r="D251" s="49">
        <v>435895513</v>
      </c>
      <c r="E251" s="49">
        <v>754992840</v>
      </c>
      <c r="F251" s="49">
        <v>0</v>
      </c>
      <c r="G251" s="3">
        <f t="shared" si="17"/>
        <v>2231972631</v>
      </c>
      <c r="H251" s="49">
        <v>0</v>
      </c>
    </row>
    <row r="252" spans="1:8" ht="12.75">
      <c r="A252" s="49"/>
      <c r="B252" s="106">
        <v>1995</v>
      </c>
      <c r="C252" s="49">
        <v>1118838559</v>
      </c>
      <c r="D252" s="49">
        <v>505290615</v>
      </c>
      <c r="E252" s="49">
        <v>775041380</v>
      </c>
      <c r="F252" s="49">
        <v>0</v>
      </c>
      <c r="G252" s="3">
        <f t="shared" si="17"/>
        <v>2399170554</v>
      </c>
      <c r="H252" s="49">
        <v>0</v>
      </c>
    </row>
    <row r="253" spans="1:8" ht="12.75">
      <c r="A253" s="49"/>
      <c r="B253" s="106">
        <v>1996</v>
      </c>
      <c r="C253" s="49">
        <v>1048384540</v>
      </c>
      <c r="D253" s="49">
        <v>510101586</v>
      </c>
      <c r="E253" s="49">
        <v>731273244</v>
      </c>
      <c r="F253" s="49">
        <v>0</v>
      </c>
      <c r="G253" s="3">
        <f t="shared" si="17"/>
        <v>2289759370</v>
      </c>
      <c r="H253" s="49">
        <v>0</v>
      </c>
    </row>
    <row r="254" spans="1:8" ht="12.75">
      <c r="A254" s="49"/>
      <c r="B254" s="106">
        <v>1997</v>
      </c>
      <c r="C254" s="49">
        <v>1036170128</v>
      </c>
      <c r="D254" s="49">
        <v>614634514</v>
      </c>
      <c r="E254" s="49">
        <v>698776603</v>
      </c>
      <c r="F254" s="49">
        <v>0</v>
      </c>
      <c r="G254" s="3">
        <f t="shared" si="17"/>
        <v>2349581245</v>
      </c>
      <c r="H254" s="49">
        <v>0</v>
      </c>
    </row>
    <row r="255" spans="1:8" ht="12.75">
      <c r="A255" s="49"/>
      <c r="B255" s="106">
        <v>1998</v>
      </c>
      <c r="C255" s="107">
        <v>1016179966</v>
      </c>
      <c r="D255" s="107">
        <v>498080187</v>
      </c>
      <c r="E255" s="107">
        <v>837252702</v>
      </c>
      <c r="F255" s="49">
        <v>0</v>
      </c>
      <c r="G255" s="3">
        <f>SUM(C255:F255)</f>
        <v>2351512855</v>
      </c>
      <c r="H255" s="49">
        <v>0</v>
      </c>
    </row>
    <row r="256" spans="1:8" ht="12.75">
      <c r="A256" s="49"/>
      <c r="B256" s="106">
        <v>1999</v>
      </c>
      <c r="C256" s="107">
        <v>987288799</v>
      </c>
      <c r="D256" s="107">
        <v>709438478</v>
      </c>
      <c r="E256" s="107">
        <v>812187543</v>
      </c>
      <c r="F256" s="49">
        <v>0</v>
      </c>
      <c r="G256" s="3">
        <f>SUM(C256:F256)</f>
        <v>2508914820</v>
      </c>
      <c r="H256" s="49">
        <v>0</v>
      </c>
    </row>
    <row r="257" spans="1:8" ht="12.75">
      <c r="A257" s="49"/>
      <c r="B257" s="106">
        <v>2000</v>
      </c>
      <c r="C257" s="129">
        <v>1006135905</v>
      </c>
      <c r="D257" s="129">
        <v>670789512</v>
      </c>
      <c r="E257" s="129">
        <v>952658524</v>
      </c>
      <c r="F257" s="107">
        <v>0</v>
      </c>
      <c r="G257" s="3">
        <f>SUM(C257:F257)</f>
        <v>2629583941</v>
      </c>
      <c r="H257" s="107">
        <v>0</v>
      </c>
    </row>
    <row r="258" spans="1:8" ht="12.75">
      <c r="A258" s="49"/>
      <c r="C258" s="49"/>
      <c r="D258" s="49"/>
      <c r="E258" s="49"/>
      <c r="F258" s="49"/>
      <c r="G258" s="49"/>
      <c r="H258" s="49"/>
    </row>
    <row r="259" spans="1:9" ht="12.75">
      <c r="A259" s="49" t="s">
        <v>38</v>
      </c>
      <c r="B259" s="106">
        <v>1988</v>
      </c>
      <c r="C259" s="49">
        <v>1061394381</v>
      </c>
      <c r="D259" s="49">
        <v>574031109</v>
      </c>
      <c r="E259" s="49">
        <v>877000957</v>
      </c>
      <c r="F259" s="49">
        <v>0</v>
      </c>
      <c r="G259" s="3">
        <f>SUM(C259:F259)</f>
        <v>2512426447</v>
      </c>
      <c r="H259" s="49">
        <v>23113640</v>
      </c>
      <c r="I259" t="s">
        <v>325</v>
      </c>
    </row>
    <row r="260" spans="1:9" ht="12.75">
      <c r="A260" s="49"/>
      <c r="B260" s="106">
        <v>1989</v>
      </c>
      <c r="C260" s="49">
        <v>996849752</v>
      </c>
      <c r="D260" s="49">
        <v>588924864</v>
      </c>
      <c r="E260" s="49">
        <v>928692389</v>
      </c>
      <c r="F260" s="49">
        <v>0</v>
      </c>
      <c r="G260" s="3">
        <f aca="true" t="shared" si="18" ref="G260:G268">SUM(C260:F260)</f>
        <v>2514467005</v>
      </c>
      <c r="H260" s="49">
        <v>23892225</v>
      </c>
      <c r="I260" t="s">
        <v>325</v>
      </c>
    </row>
    <row r="261" spans="1:9" ht="12.75">
      <c r="A261" s="49"/>
      <c r="B261" s="106">
        <v>1990</v>
      </c>
      <c r="C261" s="49">
        <v>1018057956</v>
      </c>
      <c r="D261" s="49">
        <v>603881729.8</v>
      </c>
      <c r="E261" s="49">
        <v>1036157963</v>
      </c>
      <c r="F261" s="49">
        <v>0</v>
      </c>
      <c r="G261" s="3">
        <f t="shared" si="18"/>
        <v>2658097648.8</v>
      </c>
      <c r="H261" s="49">
        <v>26985446</v>
      </c>
      <c r="I261" t="s">
        <v>325</v>
      </c>
    </row>
    <row r="262" spans="1:9" ht="12.75">
      <c r="A262" s="49"/>
      <c r="B262" s="106">
        <v>1991</v>
      </c>
      <c r="C262" s="49">
        <v>1121317153</v>
      </c>
      <c r="D262" s="49">
        <v>645602985</v>
      </c>
      <c r="E262" s="49">
        <v>1098008110</v>
      </c>
      <c r="F262" s="49">
        <v>0</v>
      </c>
      <c r="G262" s="3">
        <f t="shared" si="18"/>
        <v>2864928248</v>
      </c>
      <c r="H262" s="49">
        <v>33959803</v>
      </c>
      <c r="I262" t="s">
        <v>325</v>
      </c>
    </row>
    <row r="263" spans="1:9" ht="12.75">
      <c r="A263" s="49"/>
      <c r="B263" s="106">
        <v>1992</v>
      </c>
      <c r="C263" s="49">
        <v>1178793531</v>
      </c>
      <c r="D263" s="49">
        <v>633048563.6</v>
      </c>
      <c r="E263" s="49">
        <v>1138258377</v>
      </c>
      <c r="F263" s="49">
        <v>0</v>
      </c>
      <c r="G263" s="3">
        <f t="shared" si="18"/>
        <v>2950100471.6</v>
      </c>
      <c r="H263" s="49">
        <v>43120758</v>
      </c>
      <c r="I263" t="s">
        <v>325</v>
      </c>
    </row>
    <row r="264" spans="1:9" ht="12.75">
      <c r="A264" s="49"/>
      <c r="B264" s="106">
        <v>1993</v>
      </c>
      <c r="C264" s="49">
        <v>1248764898</v>
      </c>
      <c r="D264" s="49">
        <v>539042938</v>
      </c>
      <c r="E264" s="49">
        <v>1605901669</v>
      </c>
      <c r="F264" s="49">
        <v>0</v>
      </c>
      <c r="G264" s="3">
        <f t="shared" si="18"/>
        <v>3393709505</v>
      </c>
      <c r="H264" s="49">
        <v>41233215</v>
      </c>
      <c r="I264" t="s">
        <v>325</v>
      </c>
    </row>
    <row r="265" spans="1:9" ht="12.75">
      <c r="A265" s="49"/>
      <c r="B265" s="106">
        <v>1994</v>
      </c>
      <c r="C265" s="49">
        <v>1300073287</v>
      </c>
      <c r="D265" s="49">
        <v>723268656</v>
      </c>
      <c r="E265" s="49">
        <v>1463024597</v>
      </c>
      <c r="F265" s="49">
        <v>0</v>
      </c>
      <c r="G265" s="3">
        <f t="shared" si="18"/>
        <v>3486366540</v>
      </c>
      <c r="H265" s="49">
        <v>44926928</v>
      </c>
      <c r="I265" t="s">
        <v>325</v>
      </c>
    </row>
    <row r="266" spans="1:9" ht="12.75">
      <c r="A266" s="49"/>
      <c r="B266" s="106">
        <v>1995</v>
      </c>
      <c r="C266" s="49">
        <v>1379843512</v>
      </c>
      <c r="D266" s="49">
        <v>716707593</v>
      </c>
      <c r="E266" s="49">
        <v>1458342180</v>
      </c>
      <c r="F266" s="49">
        <v>0</v>
      </c>
      <c r="G266" s="3">
        <f t="shared" si="18"/>
        <v>3554893285</v>
      </c>
      <c r="H266" s="49">
        <v>55557500</v>
      </c>
      <c r="I266" t="s">
        <v>325</v>
      </c>
    </row>
    <row r="267" spans="1:9" ht="12.75">
      <c r="A267" s="49"/>
      <c r="B267" s="106">
        <v>1996</v>
      </c>
      <c r="C267" s="49">
        <v>1339112500</v>
      </c>
      <c r="D267" s="49">
        <v>642737918</v>
      </c>
      <c r="E267" s="49">
        <v>1448410476</v>
      </c>
      <c r="F267" s="49">
        <v>0</v>
      </c>
      <c r="G267" s="3">
        <f t="shared" si="18"/>
        <v>3430260894</v>
      </c>
      <c r="H267" s="49">
        <v>44304022</v>
      </c>
      <c r="I267" t="s">
        <v>325</v>
      </c>
    </row>
    <row r="268" spans="1:9" ht="12.75">
      <c r="A268" s="49"/>
      <c r="B268" s="106">
        <v>1997</v>
      </c>
      <c r="C268" s="49">
        <v>1300752300</v>
      </c>
      <c r="D268" s="49">
        <v>807107035</v>
      </c>
      <c r="E268" s="49">
        <v>1433423516</v>
      </c>
      <c r="F268" s="49">
        <v>0</v>
      </c>
      <c r="G268" s="3">
        <f t="shared" si="18"/>
        <v>3541282851</v>
      </c>
      <c r="H268" s="49">
        <v>56147744</v>
      </c>
      <c r="I268" t="s">
        <v>325</v>
      </c>
    </row>
    <row r="269" spans="1:9" ht="12.75">
      <c r="A269" s="49"/>
      <c r="B269" s="106">
        <v>1998</v>
      </c>
      <c r="C269" s="107">
        <v>1309920109</v>
      </c>
      <c r="D269" s="107">
        <v>694905543</v>
      </c>
      <c r="E269" s="107">
        <v>1478605295</v>
      </c>
      <c r="F269" s="49">
        <v>0</v>
      </c>
      <c r="G269" s="3">
        <f>SUM(C269:F269)</f>
        <v>3483430947</v>
      </c>
      <c r="H269" s="49">
        <v>47810828</v>
      </c>
      <c r="I269" t="s">
        <v>325</v>
      </c>
    </row>
    <row r="270" spans="1:9" s="115" customFormat="1" ht="12.75">
      <c r="A270" s="111"/>
      <c r="B270" s="112">
        <v>1999</v>
      </c>
      <c r="C270" s="113">
        <v>1337413680</v>
      </c>
      <c r="D270" s="113">
        <v>1000942545</v>
      </c>
      <c r="E270" s="113">
        <v>1503860088</v>
      </c>
      <c r="F270" s="111">
        <v>0</v>
      </c>
      <c r="G270" s="114">
        <f>SUM(C270:F270)</f>
        <v>3842216313</v>
      </c>
      <c r="H270" s="111">
        <v>44644228</v>
      </c>
      <c r="I270" t="s">
        <v>325</v>
      </c>
    </row>
    <row r="271" spans="1:10" s="115" customFormat="1" ht="12.75">
      <c r="A271" s="111"/>
      <c r="B271" s="106">
        <v>2000</v>
      </c>
      <c r="C271" s="129">
        <v>1325312652</v>
      </c>
      <c r="D271" s="129">
        <v>1111178644</v>
      </c>
      <c r="E271" s="129">
        <v>1588295172</v>
      </c>
      <c r="F271" s="107">
        <v>0</v>
      </c>
      <c r="G271" s="3">
        <f>SUM(C271:F271)</f>
        <v>4024786468</v>
      </c>
      <c r="H271" s="107">
        <v>64531917</v>
      </c>
      <c r="I271" t="s">
        <v>325</v>
      </c>
      <c r="J271"/>
    </row>
    <row r="272" spans="1:8" ht="12.75">
      <c r="A272" s="49"/>
      <c r="C272" s="49"/>
      <c r="D272" s="49"/>
      <c r="E272" s="49"/>
      <c r="F272" s="49"/>
      <c r="G272" s="49"/>
      <c r="H272" s="49"/>
    </row>
    <row r="273" spans="1:8" ht="12.75">
      <c r="A273" s="49" t="s">
        <v>39</v>
      </c>
      <c r="B273" s="106">
        <v>1988</v>
      </c>
      <c r="C273" s="49">
        <v>205589438</v>
      </c>
      <c r="D273" s="49">
        <v>143683665</v>
      </c>
      <c r="E273" s="49">
        <v>258670567</v>
      </c>
      <c r="F273" s="49">
        <v>46145929</v>
      </c>
      <c r="G273" s="3">
        <f>SUM(C273:F273)</f>
        <v>654089599</v>
      </c>
      <c r="H273" s="49">
        <v>0</v>
      </c>
    </row>
    <row r="274" spans="1:8" ht="12.75">
      <c r="A274" s="49"/>
      <c r="B274" s="106">
        <v>1989</v>
      </c>
      <c r="C274" s="49">
        <v>202478234</v>
      </c>
      <c r="D274" s="49">
        <v>166195355</v>
      </c>
      <c r="E274" s="49">
        <v>290326059</v>
      </c>
      <c r="F274" s="49">
        <v>70395054</v>
      </c>
      <c r="G274" s="3">
        <f aca="true" t="shared" si="19" ref="G274:G282">SUM(C274:F274)</f>
        <v>729394702</v>
      </c>
      <c r="H274" s="49">
        <v>0</v>
      </c>
    </row>
    <row r="275" spans="1:8" ht="12.75">
      <c r="A275" s="49"/>
      <c r="B275" s="106">
        <v>1990</v>
      </c>
      <c r="C275" s="49">
        <v>211356731</v>
      </c>
      <c r="D275" s="49">
        <v>222695205.6</v>
      </c>
      <c r="E275" s="49">
        <v>312504647</v>
      </c>
      <c r="F275" s="49">
        <v>43039290</v>
      </c>
      <c r="G275" s="3">
        <f t="shared" si="19"/>
        <v>789595873.6</v>
      </c>
      <c r="H275" s="49">
        <v>0</v>
      </c>
    </row>
    <row r="276" spans="1:8" ht="12.75">
      <c r="A276" s="49"/>
      <c r="B276" s="106">
        <v>1991</v>
      </c>
      <c r="C276" s="49">
        <v>222499783</v>
      </c>
      <c r="D276" s="49">
        <v>168234474</v>
      </c>
      <c r="E276" s="49">
        <v>350523624</v>
      </c>
      <c r="F276" s="49">
        <v>69681202</v>
      </c>
      <c r="G276" s="3">
        <f t="shared" si="19"/>
        <v>810939083</v>
      </c>
      <c r="H276" s="49">
        <v>0</v>
      </c>
    </row>
    <row r="277" spans="1:8" ht="12.75">
      <c r="A277" s="49"/>
      <c r="B277" s="106">
        <v>1992</v>
      </c>
      <c r="C277" s="49">
        <v>236125111</v>
      </c>
      <c r="D277" s="49">
        <v>204375145.52</v>
      </c>
      <c r="E277" s="49">
        <v>352638718</v>
      </c>
      <c r="F277" s="49">
        <v>40121545</v>
      </c>
      <c r="G277" s="3">
        <f t="shared" si="19"/>
        <v>833260519.52</v>
      </c>
      <c r="H277" s="49">
        <v>0</v>
      </c>
    </row>
    <row r="278" spans="1:8" ht="12.75">
      <c r="A278" s="49"/>
      <c r="B278" s="106">
        <v>1993</v>
      </c>
      <c r="C278" s="49">
        <v>238318364</v>
      </c>
      <c r="D278" s="49">
        <v>172138858</v>
      </c>
      <c r="E278" s="49">
        <v>322976510</v>
      </c>
      <c r="F278" s="49">
        <v>55186025</v>
      </c>
      <c r="G278" s="3">
        <f t="shared" si="19"/>
        <v>788619757</v>
      </c>
      <c r="H278" s="49">
        <v>0</v>
      </c>
    </row>
    <row r="279" spans="1:8" ht="12.75">
      <c r="A279" s="49"/>
      <c r="B279" s="106">
        <v>1994</v>
      </c>
      <c r="C279" s="49">
        <v>248769967</v>
      </c>
      <c r="D279" s="49">
        <v>244794929</v>
      </c>
      <c r="E279" s="49">
        <v>329123557</v>
      </c>
      <c r="F279" s="49">
        <v>67038506</v>
      </c>
      <c r="G279" s="3">
        <f t="shared" si="19"/>
        <v>889726959</v>
      </c>
      <c r="H279" s="49">
        <v>0</v>
      </c>
    </row>
    <row r="280" spans="1:8" ht="12.75">
      <c r="A280" s="49"/>
      <c r="B280" s="106">
        <v>1995</v>
      </c>
      <c r="C280" s="49">
        <v>270300977</v>
      </c>
      <c r="D280" s="49">
        <v>250045083</v>
      </c>
      <c r="E280" s="49">
        <v>348737618</v>
      </c>
      <c r="F280" s="49">
        <v>71961672</v>
      </c>
      <c r="G280" s="3">
        <f t="shared" si="19"/>
        <v>941045350</v>
      </c>
      <c r="H280" s="49">
        <v>0</v>
      </c>
    </row>
    <row r="281" spans="1:8" ht="12.75">
      <c r="A281" s="49"/>
      <c r="B281" s="106">
        <v>1996</v>
      </c>
      <c r="C281" s="49">
        <v>266662231</v>
      </c>
      <c r="D281" s="49">
        <v>195967922</v>
      </c>
      <c r="E281" s="49">
        <v>353848307</v>
      </c>
      <c r="F281" s="49">
        <v>114182473</v>
      </c>
      <c r="G281" s="3">
        <f t="shared" si="19"/>
        <v>930660933</v>
      </c>
      <c r="H281" s="49">
        <v>0</v>
      </c>
    </row>
    <row r="282" spans="1:8" ht="12.75">
      <c r="A282" s="49"/>
      <c r="B282" s="106">
        <v>1997</v>
      </c>
      <c r="C282" s="49">
        <v>284860385</v>
      </c>
      <c r="D282" s="49">
        <v>264033487</v>
      </c>
      <c r="E282" s="49">
        <v>333331361</v>
      </c>
      <c r="F282" s="49">
        <v>19887348</v>
      </c>
      <c r="G282" s="3">
        <f t="shared" si="19"/>
        <v>902112581</v>
      </c>
      <c r="H282" s="49">
        <v>0</v>
      </c>
    </row>
    <row r="283" spans="1:8" ht="12.75">
      <c r="A283" s="49"/>
      <c r="B283" s="106">
        <v>1998</v>
      </c>
      <c r="C283" s="107">
        <v>266013103</v>
      </c>
      <c r="D283" s="107">
        <v>251185254</v>
      </c>
      <c r="E283" s="107">
        <v>319592654</v>
      </c>
      <c r="F283" s="107">
        <v>150662978</v>
      </c>
      <c r="G283" s="3">
        <f>SUM(C283:F283)</f>
        <v>987453989</v>
      </c>
      <c r="H283" s="49">
        <v>0</v>
      </c>
    </row>
    <row r="284" spans="1:8" ht="12.75">
      <c r="A284" s="49"/>
      <c r="B284" s="106">
        <v>1999</v>
      </c>
      <c r="C284" s="107">
        <v>348461472</v>
      </c>
      <c r="D284" s="107">
        <v>290690820</v>
      </c>
      <c r="E284" s="107">
        <v>328367163</v>
      </c>
      <c r="F284" s="49">
        <v>50073932</v>
      </c>
      <c r="G284" s="3">
        <f>SUM(C284:F284)</f>
        <v>1017593387</v>
      </c>
      <c r="H284" s="49">
        <v>0</v>
      </c>
    </row>
    <row r="285" spans="1:8" ht="12.75">
      <c r="A285" s="49"/>
      <c r="B285" s="106">
        <v>2000</v>
      </c>
      <c r="C285" s="129">
        <v>297620356</v>
      </c>
      <c r="D285" s="129">
        <v>356673168</v>
      </c>
      <c r="E285" s="129">
        <v>315050368</v>
      </c>
      <c r="F285" s="107">
        <v>25000729</v>
      </c>
      <c r="G285" s="3">
        <f>SUM(C285:F285)</f>
        <v>994344621</v>
      </c>
      <c r="H285" s="107">
        <v>0</v>
      </c>
    </row>
    <row r="286" spans="1:8" ht="12.75">
      <c r="A286" s="49"/>
      <c r="C286" s="49"/>
      <c r="D286" s="49"/>
      <c r="E286" s="49"/>
      <c r="F286" s="49"/>
      <c r="G286" s="49"/>
      <c r="H286" s="49"/>
    </row>
    <row r="287" spans="1:8" ht="12.75">
      <c r="A287" s="49" t="s">
        <v>41</v>
      </c>
      <c r="B287" s="106">
        <v>1988</v>
      </c>
      <c r="C287" s="49">
        <v>1100513137</v>
      </c>
      <c r="D287" s="49">
        <v>733179846</v>
      </c>
      <c r="E287" s="49">
        <v>1872016098</v>
      </c>
      <c r="F287" s="49">
        <v>0</v>
      </c>
      <c r="G287" s="3">
        <f>SUM(C287:F287)</f>
        <v>3705709081</v>
      </c>
      <c r="H287" s="49">
        <v>0</v>
      </c>
    </row>
    <row r="288" spans="1:8" ht="12.75">
      <c r="A288" s="49"/>
      <c r="B288" s="106">
        <v>1989</v>
      </c>
      <c r="C288" s="49">
        <v>1145229975</v>
      </c>
      <c r="D288" s="49">
        <v>921665068</v>
      </c>
      <c r="E288" s="49">
        <v>1988481174</v>
      </c>
      <c r="F288" s="49">
        <v>0</v>
      </c>
      <c r="G288" s="3">
        <f aca="true" t="shared" si="20" ref="G288:G296">SUM(C288:F288)</f>
        <v>4055376217</v>
      </c>
      <c r="H288" s="49">
        <v>0</v>
      </c>
    </row>
    <row r="289" spans="1:8" ht="12.75">
      <c r="A289" s="49"/>
      <c r="B289" s="106">
        <v>1990</v>
      </c>
      <c r="C289" s="49">
        <v>1191463774</v>
      </c>
      <c r="D289" s="49">
        <v>1117302797.52</v>
      </c>
      <c r="E289" s="49">
        <v>2144409308</v>
      </c>
      <c r="F289" s="49">
        <v>0</v>
      </c>
      <c r="G289" s="3">
        <f t="shared" si="20"/>
        <v>4453175879.52</v>
      </c>
      <c r="H289" s="49">
        <v>0</v>
      </c>
    </row>
    <row r="290" spans="1:8" ht="12.75">
      <c r="A290" s="49"/>
      <c r="B290" s="106">
        <v>1991</v>
      </c>
      <c r="C290" s="49">
        <v>1263365695</v>
      </c>
      <c r="D290" s="49">
        <v>1005736364</v>
      </c>
      <c r="E290" s="49">
        <v>1745723567</v>
      </c>
      <c r="F290" s="49">
        <v>0</v>
      </c>
      <c r="G290" s="3">
        <f t="shared" si="20"/>
        <v>4014825626</v>
      </c>
      <c r="H290" s="49">
        <v>0</v>
      </c>
    </row>
    <row r="291" spans="1:8" ht="12.75">
      <c r="A291" s="49"/>
      <c r="B291" s="106">
        <v>1992</v>
      </c>
      <c r="C291" s="49">
        <v>1358123602</v>
      </c>
      <c r="D291" s="49">
        <v>1369609901.64</v>
      </c>
      <c r="E291" s="49">
        <v>1635054709</v>
      </c>
      <c r="F291" s="49">
        <v>0</v>
      </c>
      <c r="G291" s="3">
        <f t="shared" si="20"/>
        <v>4362788212.64</v>
      </c>
      <c r="H291" s="49">
        <v>0</v>
      </c>
    </row>
    <row r="292" spans="1:8" ht="12.75">
      <c r="A292" s="49"/>
      <c r="B292" s="106">
        <v>1993</v>
      </c>
      <c r="C292" s="49">
        <v>1358348908</v>
      </c>
      <c r="D292" s="49">
        <v>1012867979</v>
      </c>
      <c r="E292" s="49">
        <v>1659545557</v>
      </c>
      <c r="F292" s="49">
        <v>0</v>
      </c>
      <c r="G292" s="3">
        <f t="shared" si="20"/>
        <v>4030762444</v>
      </c>
      <c r="H292" s="49">
        <v>0</v>
      </c>
    </row>
    <row r="293" spans="1:8" ht="12.75">
      <c r="A293" s="49"/>
      <c r="B293" s="106">
        <v>1994</v>
      </c>
      <c r="C293" s="49">
        <v>1405794797</v>
      </c>
      <c r="D293" s="49">
        <v>1228124274</v>
      </c>
      <c r="E293" s="49">
        <v>1638518200</v>
      </c>
      <c r="F293" s="49">
        <v>0</v>
      </c>
      <c r="G293" s="3">
        <f t="shared" si="20"/>
        <v>4272437271</v>
      </c>
      <c r="H293" s="49">
        <v>0</v>
      </c>
    </row>
    <row r="294" spans="1:8" ht="12.75">
      <c r="A294" s="49"/>
      <c r="B294" s="106">
        <v>1995</v>
      </c>
      <c r="C294" s="49">
        <v>1517772500</v>
      </c>
      <c r="D294" s="49">
        <v>1209099674</v>
      </c>
      <c r="E294" s="49">
        <v>1645912453</v>
      </c>
      <c r="F294" s="49">
        <v>0</v>
      </c>
      <c r="G294" s="3">
        <f t="shared" si="20"/>
        <v>4372784627</v>
      </c>
      <c r="H294" s="49">
        <v>0</v>
      </c>
    </row>
    <row r="295" spans="1:8" ht="12.75">
      <c r="A295" s="49"/>
      <c r="B295" s="106">
        <v>1996</v>
      </c>
      <c r="C295" s="49">
        <v>1632127857</v>
      </c>
      <c r="D295" s="49">
        <v>1080298182</v>
      </c>
      <c r="E295" s="49">
        <v>1637026483</v>
      </c>
      <c r="F295" s="49">
        <v>0</v>
      </c>
      <c r="G295" s="3">
        <f t="shared" si="20"/>
        <v>4349452522</v>
      </c>
      <c r="H295" s="49">
        <v>0</v>
      </c>
    </row>
    <row r="296" spans="1:8" ht="12.75">
      <c r="A296" s="49"/>
      <c r="B296" s="106">
        <v>1997</v>
      </c>
      <c r="C296" s="49">
        <v>1588575292</v>
      </c>
      <c r="D296" s="49">
        <v>1024473490</v>
      </c>
      <c r="E296" s="49">
        <v>1734491700</v>
      </c>
      <c r="F296" s="49">
        <v>0</v>
      </c>
      <c r="G296" s="3">
        <f t="shared" si="20"/>
        <v>4347540482</v>
      </c>
      <c r="H296" s="49">
        <v>0</v>
      </c>
    </row>
    <row r="297" spans="1:8" ht="12.75">
      <c r="A297" s="49"/>
      <c r="B297" s="106">
        <v>1998</v>
      </c>
      <c r="C297" s="107">
        <v>1688281538</v>
      </c>
      <c r="D297" s="107">
        <v>1053738638</v>
      </c>
      <c r="E297" s="107">
        <v>1795521762</v>
      </c>
      <c r="F297" s="49">
        <v>0</v>
      </c>
      <c r="G297" s="3">
        <f>SUM(C297:F297)</f>
        <v>4537541938</v>
      </c>
      <c r="H297" s="49">
        <v>0</v>
      </c>
    </row>
    <row r="298" spans="1:8" ht="12.75">
      <c r="A298" s="49"/>
      <c r="B298" s="106">
        <v>1999</v>
      </c>
      <c r="C298" s="107">
        <v>1552397622</v>
      </c>
      <c r="D298" s="107">
        <v>1349985708</v>
      </c>
      <c r="E298" s="107">
        <v>1935957228</v>
      </c>
      <c r="F298" s="49">
        <v>0</v>
      </c>
      <c r="G298" s="3">
        <f>SUM(C298:F298)</f>
        <v>4838340558</v>
      </c>
      <c r="H298" s="49"/>
    </row>
    <row r="299" spans="1:8" ht="12.75">
      <c r="A299" s="49"/>
      <c r="B299" s="106">
        <v>2000</v>
      </c>
      <c r="C299" s="129">
        <v>1718273738</v>
      </c>
      <c r="D299" s="129">
        <v>1438550088</v>
      </c>
      <c r="E299" s="129">
        <v>2130025155</v>
      </c>
      <c r="F299" s="107">
        <v>0</v>
      </c>
      <c r="G299" s="3">
        <f>SUM(C299:F299)</f>
        <v>5286848981</v>
      </c>
      <c r="H299" s="107">
        <v>0</v>
      </c>
    </row>
    <row r="300" spans="1:8" ht="12.75">
      <c r="A300" s="49"/>
      <c r="C300" s="49"/>
      <c r="D300" s="49"/>
      <c r="E300" s="49"/>
      <c r="F300" s="49"/>
      <c r="G300" s="49"/>
      <c r="H300" s="49"/>
    </row>
    <row r="301" spans="1:8" ht="12.75">
      <c r="A301" s="49" t="s">
        <v>43</v>
      </c>
      <c r="B301" s="106">
        <v>1988</v>
      </c>
      <c r="C301" s="49">
        <v>1495903361</v>
      </c>
      <c r="D301" s="49">
        <v>1449017699</v>
      </c>
      <c r="E301" s="49">
        <v>1099039902</v>
      </c>
      <c r="F301" s="49">
        <v>0</v>
      </c>
      <c r="G301" s="3">
        <f>SUM(C301:F301)</f>
        <v>4043960962</v>
      </c>
      <c r="H301" s="49">
        <v>0</v>
      </c>
    </row>
    <row r="302" spans="1:8" ht="12.75">
      <c r="A302" s="49"/>
      <c r="B302" s="106">
        <v>1989</v>
      </c>
      <c r="C302" s="49">
        <v>1474726661</v>
      </c>
      <c r="D302" s="49">
        <v>1432451148</v>
      </c>
      <c r="E302" s="49">
        <v>1227571030</v>
      </c>
      <c r="F302" s="49">
        <v>0</v>
      </c>
      <c r="G302" s="3">
        <f aca="true" t="shared" si="21" ref="G302:G310">SUM(C302:F302)</f>
        <v>4134748839</v>
      </c>
      <c r="H302" s="49">
        <v>0</v>
      </c>
    </row>
    <row r="303" spans="1:8" ht="12.75">
      <c r="A303" s="49"/>
      <c r="B303" s="106">
        <v>1990</v>
      </c>
      <c r="C303" s="49">
        <v>1540835162</v>
      </c>
      <c r="D303" s="49">
        <v>2036694414.56</v>
      </c>
      <c r="E303" s="49">
        <v>1262552408</v>
      </c>
      <c r="F303" s="49">
        <v>0</v>
      </c>
      <c r="G303" s="3">
        <f t="shared" si="21"/>
        <v>4840081984.559999</v>
      </c>
      <c r="H303" s="49">
        <v>0</v>
      </c>
    </row>
    <row r="304" spans="1:8" ht="12.75">
      <c r="A304" s="49"/>
      <c r="B304" s="106">
        <v>1991</v>
      </c>
      <c r="C304" s="49">
        <v>1639871965</v>
      </c>
      <c r="D304" s="49">
        <v>1557117445</v>
      </c>
      <c r="E304" s="49">
        <v>1302733826</v>
      </c>
      <c r="F304" s="49">
        <v>0</v>
      </c>
      <c r="G304" s="3">
        <f t="shared" si="21"/>
        <v>4499723236</v>
      </c>
      <c r="H304" s="49">
        <v>0</v>
      </c>
    </row>
    <row r="305" spans="1:8" ht="12.75">
      <c r="A305" s="49"/>
      <c r="B305" s="106">
        <v>1992</v>
      </c>
      <c r="C305" s="49">
        <v>1795643916</v>
      </c>
      <c r="D305" s="49">
        <v>1468916212.68</v>
      </c>
      <c r="E305" s="49">
        <v>1284972004</v>
      </c>
      <c r="F305" s="49">
        <v>0</v>
      </c>
      <c r="G305" s="3">
        <f t="shared" si="21"/>
        <v>4549532132.68</v>
      </c>
      <c r="H305" s="49">
        <v>0</v>
      </c>
    </row>
    <row r="306" spans="1:8" ht="12.75">
      <c r="A306" s="49"/>
      <c r="B306" s="106">
        <v>1993</v>
      </c>
      <c r="C306" s="49">
        <v>1773549766</v>
      </c>
      <c r="D306" s="49">
        <v>1336044258</v>
      </c>
      <c r="E306" s="49">
        <v>1306814253</v>
      </c>
      <c r="F306" s="49">
        <v>0</v>
      </c>
      <c r="G306" s="3">
        <f t="shared" si="21"/>
        <v>4416408277</v>
      </c>
      <c r="H306" s="49">
        <v>0</v>
      </c>
    </row>
    <row r="307" spans="1:8" ht="12.75">
      <c r="A307" s="49"/>
      <c r="B307" s="106">
        <v>1994</v>
      </c>
      <c r="C307" s="49">
        <v>1952761854</v>
      </c>
      <c r="D307" s="49">
        <v>1683031581</v>
      </c>
      <c r="E307" s="49">
        <v>1351159104</v>
      </c>
      <c r="F307" s="49">
        <v>0</v>
      </c>
      <c r="G307" s="3">
        <f t="shared" si="21"/>
        <v>4986952539</v>
      </c>
      <c r="H307" s="49">
        <v>0</v>
      </c>
    </row>
    <row r="308" spans="1:8" ht="12.75">
      <c r="A308" s="49"/>
      <c r="B308" s="106">
        <v>1995</v>
      </c>
      <c r="C308" s="49">
        <v>2016029763</v>
      </c>
      <c r="D308" s="49">
        <v>1636478483</v>
      </c>
      <c r="E308" s="49">
        <v>1402023700</v>
      </c>
      <c r="F308" s="49">
        <v>0</v>
      </c>
      <c r="G308" s="3">
        <f t="shared" si="21"/>
        <v>5054531946</v>
      </c>
      <c r="H308" s="49">
        <v>0</v>
      </c>
    </row>
    <row r="309" spans="1:8" ht="12.75">
      <c r="A309" s="49"/>
      <c r="B309" s="106">
        <v>1996</v>
      </c>
      <c r="C309" s="49">
        <v>2126058141</v>
      </c>
      <c r="D309" s="49">
        <v>1685437475</v>
      </c>
      <c r="E309" s="49">
        <v>1421531435</v>
      </c>
      <c r="F309" s="49">
        <v>0</v>
      </c>
      <c r="G309" s="3">
        <f t="shared" si="21"/>
        <v>5233027051</v>
      </c>
      <c r="H309" s="49">
        <v>0</v>
      </c>
    </row>
    <row r="310" spans="1:8" ht="12.75">
      <c r="A310" s="49"/>
      <c r="B310" s="106">
        <v>1997</v>
      </c>
      <c r="C310" s="49">
        <v>2015196332</v>
      </c>
      <c r="D310" s="49">
        <v>2237016754</v>
      </c>
      <c r="E310" s="49">
        <v>1447797964</v>
      </c>
      <c r="F310" s="49">
        <v>0</v>
      </c>
      <c r="G310" s="3">
        <f t="shared" si="21"/>
        <v>5700011050</v>
      </c>
      <c r="H310" s="49">
        <v>0</v>
      </c>
    </row>
    <row r="311" spans="1:8" ht="12.75">
      <c r="A311" s="49"/>
      <c r="B311" s="106">
        <v>1998</v>
      </c>
      <c r="C311" s="107">
        <v>2178082597</v>
      </c>
      <c r="D311" s="107">
        <v>2045636611</v>
      </c>
      <c r="E311" s="107">
        <v>1461570316</v>
      </c>
      <c r="F311" s="49">
        <v>0</v>
      </c>
      <c r="G311" s="3">
        <f>SUM(C311:F311)</f>
        <v>5685289524</v>
      </c>
      <c r="H311" s="49">
        <v>0</v>
      </c>
    </row>
    <row r="312" spans="1:8" ht="12.75">
      <c r="A312" s="49"/>
      <c r="B312" s="106">
        <v>1999</v>
      </c>
      <c r="C312" s="107">
        <v>2251025613</v>
      </c>
      <c r="D312" s="107">
        <v>1973735739</v>
      </c>
      <c r="E312" s="107">
        <v>1517335968</v>
      </c>
      <c r="F312" s="49">
        <v>0</v>
      </c>
      <c r="G312" s="3">
        <f>SUM(C312:F312)</f>
        <v>5742097320</v>
      </c>
      <c r="H312" s="49">
        <v>0</v>
      </c>
    </row>
    <row r="313" spans="1:8" ht="12.75">
      <c r="A313" s="49"/>
      <c r="B313" s="106">
        <v>2000</v>
      </c>
      <c r="C313" s="129">
        <v>2317918323</v>
      </c>
      <c r="D313" s="129">
        <v>2356065929</v>
      </c>
      <c r="E313" s="129">
        <v>1564452794</v>
      </c>
      <c r="F313" s="107">
        <v>0</v>
      </c>
      <c r="G313" s="3">
        <f>SUM(C313:F313)</f>
        <v>6238437046</v>
      </c>
      <c r="H313" s="107">
        <v>0</v>
      </c>
    </row>
    <row r="314" spans="2:8" ht="12.75">
      <c r="B314" s="105"/>
      <c r="C314" s="49"/>
      <c r="D314" s="49"/>
      <c r="E314" s="49"/>
      <c r="F314" s="49"/>
      <c r="G314" s="49"/>
      <c r="H314" s="49"/>
    </row>
    <row r="315" spans="1:8" ht="12.75">
      <c r="A315" s="49" t="s">
        <v>44</v>
      </c>
      <c r="B315" s="106">
        <v>1988</v>
      </c>
      <c r="C315" s="49">
        <v>1855610143</v>
      </c>
      <c r="D315" s="49">
        <v>1553938792</v>
      </c>
      <c r="E315" s="49">
        <v>1453410515</v>
      </c>
      <c r="F315" s="49">
        <v>1109329044</v>
      </c>
      <c r="G315" s="3">
        <f>SUM(C315:F315)</f>
        <v>5972288494</v>
      </c>
      <c r="H315" s="49">
        <v>0</v>
      </c>
    </row>
    <row r="316" spans="1:8" ht="12.75">
      <c r="A316" s="49"/>
      <c r="B316" s="106">
        <v>1989</v>
      </c>
      <c r="C316" s="49">
        <v>1857049022</v>
      </c>
      <c r="D316" s="49">
        <v>1735316639</v>
      </c>
      <c r="E316" s="49">
        <v>1545578978</v>
      </c>
      <c r="F316" s="49">
        <v>1163623048</v>
      </c>
      <c r="G316" s="3">
        <f aca="true" t="shared" si="22" ref="G316:G324">SUM(C316:F316)</f>
        <v>6301567687</v>
      </c>
      <c r="H316" s="49">
        <v>0</v>
      </c>
    </row>
    <row r="317" spans="1:8" ht="12.75">
      <c r="A317" s="49"/>
      <c r="B317" s="106">
        <v>1990</v>
      </c>
      <c r="C317" s="49">
        <v>2000769568</v>
      </c>
      <c r="D317" s="49">
        <v>1777661273.84</v>
      </c>
      <c r="E317" s="49">
        <v>1589421636</v>
      </c>
      <c r="F317" s="49">
        <v>1362796754</v>
      </c>
      <c r="G317" s="3">
        <f t="shared" si="22"/>
        <v>6730649231.84</v>
      </c>
      <c r="H317" s="49">
        <v>0</v>
      </c>
    </row>
    <row r="318" spans="1:8" ht="12.75">
      <c r="A318" s="49"/>
      <c r="B318" s="106">
        <v>1991</v>
      </c>
      <c r="C318" s="49">
        <v>2210053550</v>
      </c>
      <c r="D318" s="49">
        <v>1668950527</v>
      </c>
      <c r="E318" s="49">
        <v>1581154698</v>
      </c>
      <c r="F318" s="49">
        <v>1384626158</v>
      </c>
      <c r="G318" s="3">
        <f t="shared" si="22"/>
        <v>6844784933</v>
      </c>
      <c r="H318" s="49">
        <v>0</v>
      </c>
    </row>
    <row r="319" spans="1:8" ht="12.75">
      <c r="A319" s="49"/>
      <c r="B319" s="106">
        <v>1992</v>
      </c>
      <c r="C319" s="49">
        <v>2248287675</v>
      </c>
      <c r="D319" s="49">
        <v>1792416490.08</v>
      </c>
      <c r="E319" s="49">
        <v>1601874646</v>
      </c>
      <c r="F319" s="49">
        <v>1070650293</v>
      </c>
      <c r="G319" s="3">
        <f t="shared" si="22"/>
        <v>6713229104.08</v>
      </c>
      <c r="H319" s="49">
        <v>0</v>
      </c>
    </row>
    <row r="320" spans="1:8" ht="12.75">
      <c r="A320" s="49"/>
      <c r="B320" s="106">
        <v>1993</v>
      </c>
      <c r="C320" s="49">
        <v>2485353453</v>
      </c>
      <c r="D320" s="49">
        <v>1736664084</v>
      </c>
      <c r="E320" s="49">
        <v>1604167301</v>
      </c>
      <c r="F320" s="49">
        <v>867041942</v>
      </c>
      <c r="G320" s="3">
        <f t="shared" si="22"/>
        <v>6693226780</v>
      </c>
      <c r="H320" s="49">
        <v>0</v>
      </c>
    </row>
    <row r="321" spans="1:8" ht="12.75">
      <c r="A321" s="49"/>
      <c r="B321" s="106">
        <v>1994</v>
      </c>
      <c r="C321" s="49">
        <v>2978805847</v>
      </c>
      <c r="D321" s="49">
        <v>2297267431</v>
      </c>
      <c r="E321" s="49">
        <v>1706897004</v>
      </c>
      <c r="F321" s="49">
        <v>1011661921</v>
      </c>
      <c r="G321" s="3">
        <f t="shared" si="22"/>
        <v>7994632203</v>
      </c>
      <c r="H321" s="49">
        <v>0</v>
      </c>
    </row>
    <row r="322" spans="1:8" ht="12.75">
      <c r="A322" s="49"/>
      <c r="B322" s="106">
        <v>1995</v>
      </c>
      <c r="C322" s="49">
        <v>2918346470</v>
      </c>
      <c r="D322" s="49">
        <v>2171776437</v>
      </c>
      <c r="E322" s="49">
        <v>1859132636</v>
      </c>
      <c r="F322" s="49">
        <v>1022581380</v>
      </c>
      <c r="G322" s="3">
        <f t="shared" si="22"/>
        <v>7971836923</v>
      </c>
      <c r="H322" s="49">
        <v>0</v>
      </c>
    </row>
    <row r="323" spans="1:8" ht="12.75">
      <c r="A323" s="49"/>
      <c r="B323" s="106">
        <v>1996</v>
      </c>
      <c r="C323" s="49">
        <v>3063404886</v>
      </c>
      <c r="D323" s="49">
        <v>1979040338</v>
      </c>
      <c r="E323" s="49">
        <v>1985247343</v>
      </c>
      <c r="F323" s="49">
        <v>820203637</v>
      </c>
      <c r="G323" s="3">
        <f t="shared" si="22"/>
        <v>7847896204</v>
      </c>
      <c r="H323" s="49">
        <v>0</v>
      </c>
    </row>
    <row r="324" spans="1:8" ht="12.75">
      <c r="A324" s="49"/>
      <c r="B324" s="106">
        <v>1997</v>
      </c>
      <c r="C324" s="49">
        <v>3007994700</v>
      </c>
      <c r="D324" s="49">
        <v>1957958270</v>
      </c>
      <c r="E324" s="49">
        <v>2034634179</v>
      </c>
      <c r="F324" s="49">
        <v>627329550</v>
      </c>
      <c r="G324" s="3">
        <f t="shared" si="22"/>
        <v>7627916699</v>
      </c>
      <c r="H324" s="49">
        <v>0</v>
      </c>
    </row>
    <row r="325" spans="1:8" ht="12.75">
      <c r="A325" s="49"/>
      <c r="B325" s="106">
        <v>1998</v>
      </c>
      <c r="C325" s="107">
        <v>2705992023</v>
      </c>
      <c r="D325" s="107">
        <v>1898792707</v>
      </c>
      <c r="E325" s="107">
        <v>2066435426</v>
      </c>
      <c r="F325" s="107">
        <v>713488177</v>
      </c>
      <c r="G325" s="3">
        <f>SUM(C325:F325)</f>
        <v>7384708333</v>
      </c>
      <c r="H325" s="49">
        <v>0</v>
      </c>
    </row>
    <row r="326" spans="1:8" ht="12.75">
      <c r="A326" s="49"/>
      <c r="B326" s="106">
        <v>1999</v>
      </c>
      <c r="C326" s="107">
        <v>2763504926</v>
      </c>
      <c r="D326" s="107">
        <v>2594015398</v>
      </c>
      <c r="E326" s="107">
        <v>2216388274</v>
      </c>
      <c r="F326" s="107">
        <v>966991661</v>
      </c>
      <c r="G326" s="3">
        <f>SUM(C326:F326)</f>
        <v>8540900259</v>
      </c>
      <c r="H326" s="49">
        <v>0</v>
      </c>
    </row>
    <row r="327" spans="1:8" ht="12.75">
      <c r="A327" s="49"/>
      <c r="B327" s="106">
        <v>2000</v>
      </c>
      <c r="C327" s="129">
        <v>2744918659</v>
      </c>
      <c r="D327" s="129">
        <v>2813655418</v>
      </c>
      <c r="E327" s="129">
        <v>2350271075</v>
      </c>
      <c r="F327" s="107">
        <v>589261451</v>
      </c>
      <c r="G327" s="3">
        <f>SUM(C327:F327)</f>
        <v>8498106603</v>
      </c>
      <c r="H327" s="107">
        <v>0</v>
      </c>
    </row>
    <row r="328" spans="1:8" ht="12.75">
      <c r="A328" s="49"/>
      <c r="C328" s="49"/>
      <c r="D328" s="49"/>
      <c r="E328" s="49"/>
      <c r="F328" s="49"/>
      <c r="G328" s="49"/>
      <c r="H328" s="49"/>
    </row>
    <row r="329" spans="1:8" ht="12.75">
      <c r="A329" s="49" t="s">
        <v>45</v>
      </c>
      <c r="B329" s="106">
        <v>1988</v>
      </c>
      <c r="C329" s="49">
        <v>991844422</v>
      </c>
      <c r="D329" s="49">
        <v>1418175077</v>
      </c>
      <c r="E329" s="49">
        <v>1233459613</v>
      </c>
      <c r="F329" s="49">
        <v>983453342</v>
      </c>
      <c r="G329" s="3">
        <f>SUM(C329:F329)</f>
        <v>4626932454</v>
      </c>
      <c r="H329" s="49">
        <v>0</v>
      </c>
    </row>
    <row r="330" spans="1:8" ht="12.75">
      <c r="A330" s="49"/>
      <c r="B330" s="106">
        <v>1989</v>
      </c>
      <c r="C330" s="49">
        <v>968227631</v>
      </c>
      <c r="D330" s="49">
        <v>1294142928</v>
      </c>
      <c r="E330" s="49">
        <v>1350007713</v>
      </c>
      <c r="F330" s="49">
        <v>1215429982</v>
      </c>
      <c r="G330" s="3">
        <f aca="true" t="shared" si="23" ref="G330:G338">SUM(C330:F330)</f>
        <v>4827808254</v>
      </c>
      <c r="H330" s="49">
        <v>0</v>
      </c>
    </row>
    <row r="331" spans="1:8" ht="12.75">
      <c r="A331" s="49"/>
      <c r="B331" s="106">
        <v>1990</v>
      </c>
      <c r="C331" s="49">
        <v>994401925</v>
      </c>
      <c r="D331" s="49">
        <v>1569795249.96</v>
      </c>
      <c r="E331" s="49">
        <v>1448296965</v>
      </c>
      <c r="F331" s="49">
        <v>1216892120</v>
      </c>
      <c r="G331" s="3">
        <f t="shared" si="23"/>
        <v>5229386259.96</v>
      </c>
      <c r="H331" s="49">
        <v>0</v>
      </c>
    </row>
    <row r="332" spans="1:8" ht="12.75">
      <c r="A332" s="49"/>
      <c r="B332" s="106">
        <v>1991</v>
      </c>
      <c r="C332" s="49">
        <v>1064724119</v>
      </c>
      <c r="D332" s="49">
        <v>1424229703</v>
      </c>
      <c r="E332" s="49">
        <v>1519551252</v>
      </c>
      <c r="F332" s="49">
        <v>1338071746</v>
      </c>
      <c r="G332" s="3">
        <f t="shared" si="23"/>
        <v>5346576820</v>
      </c>
      <c r="H332" s="49">
        <v>0</v>
      </c>
    </row>
    <row r="333" spans="1:8" ht="12.75">
      <c r="A333" s="49"/>
      <c r="B333" s="106">
        <v>1992</v>
      </c>
      <c r="C333" s="49">
        <v>1158658257</v>
      </c>
      <c r="D333" s="49">
        <v>1448974791.52</v>
      </c>
      <c r="E333" s="49">
        <v>1555354126</v>
      </c>
      <c r="F333" s="49">
        <v>888891302</v>
      </c>
      <c r="G333" s="3">
        <f t="shared" si="23"/>
        <v>5051878476.52</v>
      </c>
      <c r="H333" s="49">
        <v>0</v>
      </c>
    </row>
    <row r="334" spans="1:8" ht="12.75">
      <c r="A334" s="49"/>
      <c r="B334" s="106">
        <v>1993</v>
      </c>
      <c r="C334" s="49">
        <v>1284114347</v>
      </c>
      <c r="D334" s="49">
        <v>1140639810</v>
      </c>
      <c r="E334" s="49">
        <v>1559418881</v>
      </c>
      <c r="F334" s="49">
        <v>834483520</v>
      </c>
      <c r="G334" s="3">
        <f t="shared" si="23"/>
        <v>4818656558</v>
      </c>
      <c r="H334" s="49">
        <v>0</v>
      </c>
    </row>
    <row r="335" spans="1:8" ht="12.75">
      <c r="A335" s="49"/>
      <c r="B335" s="106">
        <v>1994</v>
      </c>
      <c r="C335" s="49">
        <v>1364401005</v>
      </c>
      <c r="D335" s="49">
        <v>1584920701</v>
      </c>
      <c r="E335" s="49">
        <v>1678238765</v>
      </c>
      <c r="F335" s="49">
        <v>448280320</v>
      </c>
      <c r="G335" s="3">
        <f t="shared" si="23"/>
        <v>5075840791</v>
      </c>
      <c r="H335" s="49">
        <v>0</v>
      </c>
    </row>
    <row r="336" spans="1:8" ht="12.75">
      <c r="A336" s="49"/>
      <c r="B336" s="106">
        <v>1995</v>
      </c>
      <c r="C336" s="49">
        <v>1382653488</v>
      </c>
      <c r="D336" s="49">
        <v>1654876679</v>
      </c>
      <c r="E336" s="49">
        <v>1694532847</v>
      </c>
      <c r="F336" s="49">
        <v>433050125</v>
      </c>
      <c r="G336" s="3">
        <f t="shared" si="23"/>
        <v>5165113139</v>
      </c>
      <c r="H336" s="49">
        <v>0</v>
      </c>
    </row>
    <row r="337" spans="1:8" ht="12.75">
      <c r="A337" s="49"/>
      <c r="B337" s="106">
        <v>1996</v>
      </c>
      <c r="C337" s="49">
        <v>1409650986</v>
      </c>
      <c r="D337" s="49">
        <v>1216614999</v>
      </c>
      <c r="E337" s="49">
        <v>1767595582</v>
      </c>
      <c r="F337" s="49">
        <v>297909322</v>
      </c>
      <c r="G337" s="3">
        <f t="shared" si="23"/>
        <v>4691770889</v>
      </c>
      <c r="H337" s="49">
        <v>0</v>
      </c>
    </row>
    <row r="338" spans="1:8" ht="12.75">
      <c r="A338" s="49"/>
      <c r="B338" s="106">
        <v>1997</v>
      </c>
      <c r="C338" s="49">
        <v>1391785466</v>
      </c>
      <c r="D338" s="49">
        <v>1345345297</v>
      </c>
      <c r="E338" s="49">
        <v>1835812601</v>
      </c>
      <c r="F338" s="49">
        <v>268445977</v>
      </c>
      <c r="G338" s="3">
        <f t="shared" si="23"/>
        <v>4841389341</v>
      </c>
      <c r="H338" s="49">
        <v>0</v>
      </c>
    </row>
    <row r="339" spans="1:8" ht="12.75">
      <c r="A339" s="49"/>
      <c r="B339" s="106">
        <v>1998</v>
      </c>
      <c r="C339" s="107">
        <v>1435675392</v>
      </c>
      <c r="D339" s="107">
        <v>1225045708</v>
      </c>
      <c r="E339" s="107">
        <v>2055019175</v>
      </c>
      <c r="F339" s="107">
        <v>65945886</v>
      </c>
      <c r="G339" s="3">
        <f>SUM(C339:F339)</f>
        <v>4781686161</v>
      </c>
      <c r="H339" s="49">
        <v>0</v>
      </c>
    </row>
    <row r="340" spans="1:8" ht="12.75">
      <c r="A340" s="49"/>
      <c r="B340" s="106">
        <v>1999</v>
      </c>
      <c r="C340" s="107">
        <v>1446767351</v>
      </c>
      <c r="D340" s="107">
        <v>1594298274</v>
      </c>
      <c r="E340" s="107">
        <v>2349723395</v>
      </c>
      <c r="F340" s="107">
        <v>336956565</v>
      </c>
      <c r="G340" s="3">
        <f>SUM(C340:F340)</f>
        <v>5727745585</v>
      </c>
      <c r="H340" s="49">
        <v>0</v>
      </c>
    </row>
    <row r="341" spans="1:8" ht="12.75">
      <c r="A341" s="49"/>
      <c r="B341" s="106">
        <v>2000</v>
      </c>
      <c r="C341" s="129">
        <v>1468443440</v>
      </c>
      <c r="D341" s="129">
        <v>1685016555</v>
      </c>
      <c r="E341" s="129">
        <v>2650474393</v>
      </c>
      <c r="F341" s="107">
        <v>476722944</v>
      </c>
      <c r="G341" s="3">
        <f>SUM(C341:F341)</f>
        <v>6280657332</v>
      </c>
      <c r="H341" s="107">
        <v>0</v>
      </c>
    </row>
    <row r="342" spans="1:8" ht="12.75">
      <c r="A342" s="49"/>
      <c r="C342" s="49"/>
      <c r="D342" s="49"/>
      <c r="E342" s="49"/>
      <c r="F342" s="49"/>
      <c r="G342" s="49"/>
      <c r="H342" s="49"/>
    </row>
    <row r="343" spans="1:8" ht="12.75">
      <c r="A343" s="49" t="s">
        <v>326</v>
      </c>
      <c r="B343" s="106">
        <v>1988</v>
      </c>
      <c r="C343" s="49">
        <v>494160311</v>
      </c>
      <c r="D343" s="49">
        <v>139246409</v>
      </c>
      <c r="E343" s="49">
        <v>537561838</v>
      </c>
      <c r="F343" s="49">
        <v>59908525</v>
      </c>
      <c r="G343" s="3">
        <f>SUM(C343:F343)</f>
        <v>1230877083</v>
      </c>
      <c r="H343" s="49">
        <v>0</v>
      </c>
    </row>
    <row r="344" spans="1:8" ht="12.75">
      <c r="A344" s="49"/>
      <c r="B344" s="106">
        <v>1989</v>
      </c>
      <c r="C344" s="49">
        <v>507841813</v>
      </c>
      <c r="D344" s="49">
        <v>169895828</v>
      </c>
      <c r="E344" s="49">
        <v>576016570</v>
      </c>
      <c r="F344" s="49">
        <v>78357618</v>
      </c>
      <c r="G344" s="3">
        <f aca="true" t="shared" si="24" ref="G344:G352">SUM(C344:F344)</f>
        <v>1332111829</v>
      </c>
      <c r="H344" s="49">
        <v>0</v>
      </c>
    </row>
    <row r="345" spans="1:8" ht="12.75">
      <c r="A345" s="49"/>
      <c r="B345" s="106">
        <v>1990</v>
      </c>
      <c r="C345" s="49">
        <v>540232035</v>
      </c>
      <c r="D345" s="49">
        <v>210283690.24</v>
      </c>
      <c r="E345" s="49">
        <v>603593291</v>
      </c>
      <c r="F345" s="49">
        <v>84560616</v>
      </c>
      <c r="G345" s="3">
        <f t="shared" si="24"/>
        <v>1438669632.24</v>
      </c>
      <c r="H345" s="49">
        <v>0</v>
      </c>
    </row>
    <row r="346" spans="1:8" ht="12.75">
      <c r="A346" s="49"/>
      <c r="B346" s="106">
        <v>1991</v>
      </c>
      <c r="C346" s="49">
        <v>553617397</v>
      </c>
      <c r="D346" s="49">
        <v>194700963</v>
      </c>
      <c r="E346" s="49">
        <v>617080734</v>
      </c>
      <c r="F346" s="49">
        <v>72413418</v>
      </c>
      <c r="G346" s="3">
        <f t="shared" si="24"/>
        <v>1437812512</v>
      </c>
      <c r="H346" s="49">
        <v>0</v>
      </c>
    </row>
    <row r="347" spans="1:8" ht="12.75">
      <c r="A347" s="49"/>
      <c r="B347" s="106">
        <v>1992</v>
      </c>
      <c r="C347" s="49">
        <v>590668261</v>
      </c>
      <c r="D347" s="49">
        <v>228391753.16</v>
      </c>
      <c r="E347" s="49">
        <v>658147869</v>
      </c>
      <c r="F347" s="49">
        <v>57756871</v>
      </c>
      <c r="G347" s="3">
        <f t="shared" si="24"/>
        <v>1534964754.1599998</v>
      </c>
      <c r="H347" s="49">
        <v>0</v>
      </c>
    </row>
    <row r="348" spans="1:8" ht="12.75">
      <c r="A348" s="49"/>
      <c r="B348" s="106">
        <v>1993</v>
      </c>
      <c r="C348" s="49">
        <v>624675929</v>
      </c>
      <c r="D348" s="49">
        <v>201796629</v>
      </c>
      <c r="E348" s="49">
        <v>720034011</v>
      </c>
      <c r="F348" s="49">
        <v>82419318</v>
      </c>
      <c r="G348" s="3">
        <f t="shared" si="24"/>
        <v>1628925887</v>
      </c>
      <c r="H348" s="49">
        <v>0</v>
      </c>
    </row>
    <row r="349" spans="1:8" ht="12.75">
      <c r="A349" s="49"/>
      <c r="B349" s="106">
        <v>1994</v>
      </c>
      <c r="C349" s="49">
        <v>684193956</v>
      </c>
      <c r="D349" s="49">
        <v>259009264</v>
      </c>
      <c r="E349" s="49">
        <v>691777042</v>
      </c>
      <c r="F349" s="49">
        <v>72732935</v>
      </c>
      <c r="G349" s="3">
        <f t="shared" si="24"/>
        <v>1707713197</v>
      </c>
      <c r="H349" s="49">
        <v>0</v>
      </c>
    </row>
    <row r="350" spans="1:8" ht="12.75">
      <c r="A350" s="49"/>
      <c r="B350" s="106">
        <v>1995</v>
      </c>
      <c r="C350" s="49">
        <v>709493426</v>
      </c>
      <c r="D350" s="49">
        <v>243301024</v>
      </c>
      <c r="E350" s="49">
        <v>704786886</v>
      </c>
      <c r="F350" s="49">
        <v>75550966</v>
      </c>
      <c r="G350" s="3">
        <f t="shared" si="24"/>
        <v>1733132302</v>
      </c>
      <c r="H350" s="49">
        <v>0</v>
      </c>
    </row>
    <row r="351" spans="1:8" ht="12.75">
      <c r="A351" s="49"/>
      <c r="B351" s="106">
        <v>1996</v>
      </c>
      <c r="C351" s="49">
        <v>679253235</v>
      </c>
      <c r="D351" s="49">
        <v>238600553</v>
      </c>
      <c r="E351" s="49">
        <v>1146866345</v>
      </c>
      <c r="F351" s="49">
        <v>70332244</v>
      </c>
      <c r="G351" s="3">
        <f t="shared" si="24"/>
        <v>2135052377</v>
      </c>
      <c r="H351" s="49">
        <v>0</v>
      </c>
    </row>
    <row r="352" spans="1:8" ht="12.75">
      <c r="A352" s="49"/>
      <c r="B352" s="106">
        <v>1997</v>
      </c>
      <c r="C352" s="49">
        <v>685764267</v>
      </c>
      <c r="D352" s="49">
        <v>227148652</v>
      </c>
      <c r="E352" s="49">
        <v>1197733300</v>
      </c>
      <c r="F352" s="49">
        <v>80780006</v>
      </c>
      <c r="G352" s="3">
        <f t="shared" si="24"/>
        <v>2191426225</v>
      </c>
      <c r="H352" s="49">
        <v>0</v>
      </c>
    </row>
    <row r="353" spans="1:8" ht="12.75">
      <c r="A353" s="49"/>
      <c r="B353" s="106">
        <v>1998</v>
      </c>
      <c r="C353" s="107">
        <v>717084967</v>
      </c>
      <c r="D353" s="107">
        <v>276999929</v>
      </c>
      <c r="E353" s="107">
        <v>1308400017</v>
      </c>
      <c r="F353" s="107">
        <v>75177676</v>
      </c>
      <c r="G353" s="3">
        <f>SUM(C353:F353)</f>
        <v>2377662589</v>
      </c>
      <c r="H353" s="49">
        <v>0</v>
      </c>
    </row>
    <row r="354" spans="1:9" ht="12.75">
      <c r="A354" s="49"/>
      <c r="B354" s="106">
        <v>1999</v>
      </c>
      <c r="C354" s="107">
        <v>700222456</v>
      </c>
      <c r="D354" s="107">
        <v>467201248</v>
      </c>
      <c r="E354" s="107">
        <v>1491243860</v>
      </c>
      <c r="F354" s="107">
        <v>22795978</v>
      </c>
      <c r="G354" s="3">
        <f>SUM(C354:F354)</f>
        <v>2681463542</v>
      </c>
      <c r="H354" s="49">
        <v>9174563</v>
      </c>
      <c r="I354" t="s">
        <v>322</v>
      </c>
    </row>
    <row r="355" spans="1:9" ht="12.75">
      <c r="A355" s="49"/>
      <c r="B355" s="106">
        <v>2000</v>
      </c>
      <c r="C355" s="129">
        <v>728558722</v>
      </c>
      <c r="D355" s="129">
        <v>551858802</v>
      </c>
      <c r="E355" s="129">
        <v>1689058813</v>
      </c>
      <c r="F355" s="107">
        <v>32855534</v>
      </c>
      <c r="G355" s="3">
        <f>SUM(C355:F355)</f>
        <v>3002331871</v>
      </c>
      <c r="H355" s="107">
        <v>14578021</v>
      </c>
      <c r="I355" t="s">
        <v>322</v>
      </c>
    </row>
    <row r="356" spans="1:8" ht="12.75">
      <c r="A356" s="49"/>
      <c r="C356" s="49"/>
      <c r="D356" s="49"/>
      <c r="E356" s="49"/>
      <c r="F356" s="49"/>
      <c r="G356" s="49"/>
      <c r="H356" s="49"/>
    </row>
    <row r="357" spans="1:8" ht="11.25" customHeight="1">
      <c r="A357" s="49" t="s">
        <v>47</v>
      </c>
      <c r="B357" s="106">
        <v>1988</v>
      </c>
      <c r="C357" s="49">
        <v>1251563117</v>
      </c>
      <c r="D357" s="49">
        <v>931078974</v>
      </c>
      <c r="E357" s="49">
        <v>2156992186</v>
      </c>
      <c r="F357" s="49">
        <v>0</v>
      </c>
      <c r="G357" s="3">
        <f>SUM(C357:F357)</f>
        <v>4339634277</v>
      </c>
      <c r="H357" s="49">
        <v>0</v>
      </c>
    </row>
    <row r="358" spans="1:8" ht="12.75">
      <c r="A358" s="49"/>
      <c r="B358" s="106">
        <v>1989</v>
      </c>
      <c r="C358" s="49">
        <v>1198180850</v>
      </c>
      <c r="D358" s="49">
        <v>1123059899</v>
      </c>
      <c r="E358" s="49">
        <v>2124022136</v>
      </c>
      <c r="F358" s="49">
        <v>0</v>
      </c>
      <c r="G358" s="3">
        <f aca="true" t="shared" si="25" ref="G358:G366">SUM(C358:F358)</f>
        <v>4445262885</v>
      </c>
      <c r="H358" s="49">
        <v>0</v>
      </c>
    </row>
    <row r="359" spans="1:8" ht="12.75">
      <c r="A359" s="49"/>
      <c r="B359" s="106">
        <v>1990</v>
      </c>
      <c r="C359" s="49">
        <v>1240651317</v>
      </c>
      <c r="D359" s="49">
        <v>1097030145.56</v>
      </c>
      <c r="E359" s="49">
        <v>2324782100</v>
      </c>
      <c r="F359" s="49">
        <v>0</v>
      </c>
      <c r="G359" s="3">
        <f t="shared" si="25"/>
        <v>4662463562.559999</v>
      </c>
      <c r="H359" s="49">
        <v>0</v>
      </c>
    </row>
    <row r="360" spans="1:8" ht="12.75">
      <c r="A360" s="49"/>
      <c r="B360" s="106">
        <v>1991</v>
      </c>
      <c r="C360" s="49">
        <v>1349911823</v>
      </c>
      <c r="D360" s="49">
        <v>1389277893</v>
      </c>
      <c r="E360" s="49">
        <v>2060112323</v>
      </c>
      <c r="F360" s="49">
        <v>0</v>
      </c>
      <c r="G360" s="3">
        <f t="shared" si="25"/>
        <v>4799302039</v>
      </c>
      <c r="H360" s="49">
        <v>0</v>
      </c>
    </row>
    <row r="361" spans="1:8" ht="12.75">
      <c r="A361" s="49"/>
      <c r="B361" s="106">
        <v>1992</v>
      </c>
      <c r="C361" s="49">
        <v>1459548738</v>
      </c>
      <c r="D361" s="49">
        <v>1175246705.76</v>
      </c>
      <c r="E361" s="49">
        <v>2124405592</v>
      </c>
      <c r="F361" s="49">
        <v>0</v>
      </c>
      <c r="G361" s="3">
        <f t="shared" si="25"/>
        <v>4759201035.76</v>
      </c>
      <c r="H361" s="49">
        <v>0</v>
      </c>
    </row>
    <row r="362" spans="1:8" ht="12.75">
      <c r="A362" s="49"/>
      <c r="B362" s="106">
        <v>1993</v>
      </c>
      <c r="C362" s="49">
        <v>1527419510</v>
      </c>
      <c r="D362" s="49">
        <v>989233343</v>
      </c>
      <c r="E362" s="49">
        <v>2188748651</v>
      </c>
      <c r="F362" s="49">
        <v>0</v>
      </c>
      <c r="G362" s="3">
        <f t="shared" si="25"/>
        <v>4705401504</v>
      </c>
      <c r="H362" s="49">
        <v>0</v>
      </c>
    </row>
    <row r="363" spans="1:8" ht="12.75">
      <c r="A363" s="49"/>
      <c r="B363" s="106">
        <v>1994</v>
      </c>
      <c r="C363" s="49">
        <v>1671769259</v>
      </c>
      <c r="D363" s="49">
        <v>1204134118</v>
      </c>
      <c r="E363" s="49">
        <v>2189107887</v>
      </c>
      <c r="F363" s="49">
        <v>0</v>
      </c>
      <c r="G363" s="3">
        <f t="shared" si="25"/>
        <v>5065011264</v>
      </c>
      <c r="H363" s="49">
        <v>0</v>
      </c>
    </row>
    <row r="364" spans="1:8" ht="12.75">
      <c r="A364" s="49"/>
      <c r="B364" s="106">
        <v>1995</v>
      </c>
      <c r="C364" s="49">
        <v>1839124315</v>
      </c>
      <c r="D364" s="49">
        <v>1188539399</v>
      </c>
      <c r="E364" s="49">
        <v>2347301665</v>
      </c>
      <c r="F364" s="49">
        <v>0</v>
      </c>
      <c r="G364" s="3">
        <f t="shared" si="25"/>
        <v>5374965379</v>
      </c>
      <c r="H364" s="49">
        <v>0</v>
      </c>
    </row>
    <row r="365" spans="1:8" ht="12.75">
      <c r="A365" s="49"/>
      <c r="B365" s="106">
        <v>1996</v>
      </c>
      <c r="C365" s="49">
        <v>1682414277</v>
      </c>
      <c r="D365" s="49">
        <v>1114522624</v>
      </c>
      <c r="E365" s="49">
        <v>2383805840</v>
      </c>
      <c r="F365" s="49">
        <v>0</v>
      </c>
      <c r="G365" s="3">
        <f t="shared" si="25"/>
        <v>5180742741</v>
      </c>
      <c r="H365" s="49">
        <v>0</v>
      </c>
    </row>
    <row r="366" spans="1:8" ht="12.75">
      <c r="A366" s="49"/>
      <c r="B366" s="106">
        <v>1997</v>
      </c>
      <c r="C366" s="49">
        <v>1669250470</v>
      </c>
      <c r="D366" s="49">
        <v>1139674732</v>
      </c>
      <c r="E366" s="49">
        <v>2374229300</v>
      </c>
      <c r="F366" s="49">
        <v>0</v>
      </c>
      <c r="G366" s="3">
        <f t="shared" si="25"/>
        <v>5183154502</v>
      </c>
      <c r="H366" s="49">
        <v>0</v>
      </c>
    </row>
    <row r="367" spans="1:8" ht="12.75">
      <c r="A367" s="49"/>
      <c r="B367" s="106">
        <v>1998</v>
      </c>
      <c r="C367" s="107">
        <v>1637956937</v>
      </c>
      <c r="D367" s="107">
        <v>1032414678</v>
      </c>
      <c r="E367" s="107">
        <v>2420090787</v>
      </c>
      <c r="F367" s="49">
        <v>0</v>
      </c>
      <c r="G367" s="3">
        <f>SUM(C367:F367)</f>
        <v>5090462402</v>
      </c>
      <c r="H367" s="49">
        <v>0</v>
      </c>
    </row>
    <row r="368" spans="1:8" ht="12.75">
      <c r="A368" s="49"/>
      <c r="B368" s="106">
        <v>1999</v>
      </c>
      <c r="C368" s="107">
        <v>1653760006</v>
      </c>
      <c r="D368" s="107">
        <v>1275930746</v>
      </c>
      <c r="E368" s="107">
        <v>2502569907</v>
      </c>
      <c r="F368" s="49">
        <v>0</v>
      </c>
      <c r="G368" s="3">
        <f>SUM(C368:F368)</f>
        <v>5432260659</v>
      </c>
      <c r="H368" s="49">
        <v>0</v>
      </c>
    </row>
    <row r="369" spans="1:8" ht="12.75">
      <c r="A369" s="49"/>
      <c r="B369" s="106">
        <v>2000</v>
      </c>
      <c r="C369" s="129">
        <v>1668186368</v>
      </c>
      <c r="D369" s="129">
        <v>1408762316</v>
      </c>
      <c r="E369" s="129">
        <v>2577689385</v>
      </c>
      <c r="F369" s="107">
        <v>0</v>
      </c>
      <c r="G369" s="3">
        <f>SUM(C369:F369)</f>
        <v>5654638069</v>
      </c>
      <c r="H369" s="107">
        <v>0</v>
      </c>
    </row>
    <row r="370" spans="1:8" ht="12.75">
      <c r="A370" s="49"/>
      <c r="C370" s="49"/>
      <c r="D370" s="49"/>
      <c r="E370" s="49"/>
      <c r="F370" s="49"/>
      <c r="G370" s="49"/>
      <c r="H370" s="49"/>
    </row>
    <row r="371" spans="1:8" ht="12.75">
      <c r="A371" s="49" t="s">
        <v>48</v>
      </c>
      <c r="B371" s="106">
        <v>1988</v>
      </c>
      <c r="C371" s="49">
        <v>169041608</v>
      </c>
      <c r="D371" s="49">
        <v>148382870</v>
      </c>
      <c r="E371" s="49">
        <v>143818697</v>
      </c>
      <c r="F371" s="49">
        <v>34022445</v>
      </c>
      <c r="G371" s="3">
        <f>SUM(C371:F371)</f>
        <v>495265620</v>
      </c>
      <c r="H371" s="49">
        <v>0</v>
      </c>
    </row>
    <row r="372" spans="1:8" ht="12.75">
      <c r="A372" s="49"/>
      <c r="B372" s="106">
        <v>1989</v>
      </c>
      <c r="C372" s="49">
        <v>147923715</v>
      </c>
      <c r="D372" s="49">
        <v>178608344</v>
      </c>
      <c r="E372" s="49">
        <v>159327524</v>
      </c>
      <c r="F372" s="49">
        <v>28160686</v>
      </c>
      <c r="G372" s="3">
        <f aca="true" t="shared" si="26" ref="G372:G380">SUM(C372:F372)</f>
        <v>514020269</v>
      </c>
      <c r="H372" s="49">
        <v>0</v>
      </c>
    </row>
    <row r="373" spans="1:8" ht="12.75">
      <c r="A373" s="49"/>
      <c r="B373" s="106">
        <v>1990</v>
      </c>
      <c r="C373" s="49">
        <v>151461664</v>
      </c>
      <c r="D373" s="49">
        <v>174514866.52</v>
      </c>
      <c r="E373" s="49">
        <v>168978142</v>
      </c>
      <c r="F373" s="49">
        <v>28984099</v>
      </c>
      <c r="G373" s="3">
        <f t="shared" si="26"/>
        <v>523938771.52</v>
      </c>
      <c r="H373" s="49">
        <v>0</v>
      </c>
    </row>
    <row r="374" spans="1:8" ht="12.75">
      <c r="A374" s="49"/>
      <c r="B374" s="106">
        <v>1991</v>
      </c>
      <c r="C374" s="49">
        <v>159736732</v>
      </c>
      <c r="D374" s="49">
        <v>168421262</v>
      </c>
      <c r="E374" s="49">
        <v>182006785</v>
      </c>
      <c r="F374" s="49">
        <v>0</v>
      </c>
      <c r="G374" s="3">
        <f t="shared" si="26"/>
        <v>510164779</v>
      </c>
      <c r="H374" s="49">
        <v>0</v>
      </c>
    </row>
    <row r="375" spans="1:8" ht="12.75">
      <c r="A375" s="49"/>
      <c r="B375" s="106">
        <v>1992</v>
      </c>
      <c r="C375" s="49">
        <v>167589649</v>
      </c>
      <c r="D375" s="49">
        <v>177152069.48</v>
      </c>
      <c r="E375" s="49">
        <v>194197079</v>
      </c>
      <c r="F375" s="49">
        <v>0</v>
      </c>
      <c r="G375" s="3">
        <f t="shared" si="26"/>
        <v>538938797.48</v>
      </c>
      <c r="H375" s="49">
        <v>0</v>
      </c>
    </row>
    <row r="376" spans="1:8" ht="12.75">
      <c r="A376" s="49"/>
      <c r="B376" s="106">
        <v>1993</v>
      </c>
      <c r="C376" s="49">
        <v>176808984</v>
      </c>
      <c r="D376" s="49">
        <v>137333187</v>
      </c>
      <c r="E376" s="49">
        <v>206653950</v>
      </c>
      <c r="F376" s="49">
        <v>40838724</v>
      </c>
      <c r="G376" s="3">
        <f t="shared" si="26"/>
        <v>561634845</v>
      </c>
      <c r="H376" s="49">
        <v>0</v>
      </c>
    </row>
    <row r="377" spans="1:8" ht="12.75">
      <c r="A377" s="49"/>
      <c r="B377" s="106">
        <v>1994</v>
      </c>
      <c r="C377" s="49">
        <v>184354230</v>
      </c>
      <c r="D377" s="49">
        <v>179294334</v>
      </c>
      <c r="E377" s="49">
        <v>216362491</v>
      </c>
      <c r="F377" s="49">
        <v>41066926</v>
      </c>
      <c r="G377" s="3">
        <f t="shared" si="26"/>
        <v>621077981</v>
      </c>
      <c r="H377" s="49">
        <v>0</v>
      </c>
    </row>
    <row r="378" spans="1:8" ht="12.75">
      <c r="A378" s="49"/>
      <c r="B378" s="106">
        <v>1995</v>
      </c>
      <c r="C378" s="49">
        <v>190008113</v>
      </c>
      <c r="D378" s="49">
        <v>163550032</v>
      </c>
      <c r="E378" s="49">
        <v>218117329</v>
      </c>
      <c r="F378" s="49">
        <v>36557026</v>
      </c>
      <c r="G378" s="3">
        <f t="shared" si="26"/>
        <v>608232500</v>
      </c>
      <c r="H378" s="49">
        <v>0</v>
      </c>
    </row>
    <row r="379" spans="1:8" ht="12.75">
      <c r="A379" s="49"/>
      <c r="B379" s="106">
        <v>1996</v>
      </c>
      <c r="C379" s="49">
        <v>193636502</v>
      </c>
      <c r="D379" s="49">
        <v>118717121</v>
      </c>
      <c r="E379" s="49">
        <v>228259960</v>
      </c>
      <c r="F379" s="49">
        <v>19699949</v>
      </c>
      <c r="G379" s="3">
        <f t="shared" si="26"/>
        <v>560313532</v>
      </c>
      <c r="H379" s="49">
        <v>0</v>
      </c>
    </row>
    <row r="380" spans="1:8" ht="12.75">
      <c r="A380" s="49"/>
      <c r="B380" s="106">
        <v>1997</v>
      </c>
      <c r="C380" s="49">
        <v>193559711</v>
      </c>
      <c r="D380" s="49">
        <v>114621272</v>
      </c>
      <c r="E380" s="49">
        <v>233730642</v>
      </c>
      <c r="F380" s="49">
        <v>24378933</v>
      </c>
      <c r="G380" s="3">
        <f t="shared" si="26"/>
        <v>566290558</v>
      </c>
      <c r="H380" s="49">
        <v>0</v>
      </c>
    </row>
    <row r="381" spans="1:8" ht="12.75">
      <c r="A381" s="49"/>
      <c r="B381" s="106">
        <v>1998</v>
      </c>
      <c r="C381" s="107">
        <v>185814389</v>
      </c>
      <c r="D381" s="107">
        <v>112354833</v>
      </c>
      <c r="E381" s="107">
        <v>240114841</v>
      </c>
      <c r="F381" s="107">
        <v>30435668</v>
      </c>
      <c r="G381" s="3">
        <f>SUM(C381:F381)</f>
        <v>568719731</v>
      </c>
      <c r="H381" s="49">
        <v>0</v>
      </c>
    </row>
    <row r="382" spans="1:8" ht="12.75">
      <c r="A382" s="49"/>
      <c r="B382" s="106">
        <v>1999</v>
      </c>
      <c r="C382" s="107">
        <v>190832253</v>
      </c>
      <c r="D382" s="107">
        <v>146602863</v>
      </c>
      <c r="E382" s="107">
        <v>251313879</v>
      </c>
      <c r="F382" s="107">
        <v>21499523</v>
      </c>
      <c r="G382" s="3">
        <f>SUM(C382:F382)</f>
        <v>610248518</v>
      </c>
      <c r="H382" s="49">
        <v>0</v>
      </c>
    </row>
    <row r="383" spans="1:8" ht="12.75">
      <c r="A383" s="49"/>
      <c r="B383" s="106">
        <v>2000</v>
      </c>
      <c r="C383" s="129">
        <v>195293601</v>
      </c>
      <c r="D383" s="129">
        <v>182761370</v>
      </c>
      <c r="E383" s="129">
        <v>267438449</v>
      </c>
      <c r="F383" s="107">
        <v>18416508</v>
      </c>
      <c r="G383" s="3">
        <f>SUM(C383:F383)</f>
        <v>663909928</v>
      </c>
      <c r="H383" s="107">
        <v>0</v>
      </c>
    </row>
    <row r="384" spans="1:8" ht="12.75">
      <c r="A384" s="49"/>
      <c r="C384" s="49"/>
      <c r="D384" s="49"/>
      <c r="E384" s="49"/>
      <c r="F384" s="49" t="s">
        <v>0</v>
      </c>
      <c r="G384" s="49"/>
      <c r="H384" s="49"/>
    </row>
    <row r="385" spans="1:8" ht="12.75">
      <c r="A385" s="49" t="s">
        <v>49</v>
      </c>
      <c r="B385" s="106">
        <v>1988</v>
      </c>
      <c r="C385" s="49">
        <v>433750438</v>
      </c>
      <c r="D385" s="49">
        <v>418065185</v>
      </c>
      <c r="E385" s="49">
        <v>629941666</v>
      </c>
      <c r="F385" s="49">
        <v>0</v>
      </c>
      <c r="G385" s="3">
        <f>SUM(C385:F385)</f>
        <v>1481757289</v>
      </c>
      <c r="H385" s="49">
        <v>0</v>
      </c>
    </row>
    <row r="386" spans="1:8" ht="12.75">
      <c r="A386" s="49"/>
      <c r="B386" s="106">
        <v>1989</v>
      </c>
      <c r="C386" s="49">
        <v>398868887</v>
      </c>
      <c r="D386" s="49">
        <v>450436550</v>
      </c>
      <c r="E386" s="49">
        <v>678877041</v>
      </c>
      <c r="F386" s="49">
        <v>0</v>
      </c>
      <c r="G386" s="3">
        <f aca="true" t="shared" si="27" ref="G386:G394">SUM(C386:F386)</f>
        <v>1528182478</v>
      </c>
      <c r="H386" s="49">
        <v>0</v>
      </c>
    </row>
    <row r="387" spans="1:8" ht="12.75">
      <c r="A387" s="49"/>
      <c r="B387" s="106">
        <v>1990</v>
      </c>
      <c r="C387" s="49">
        <v>421996673</v>
      </c>
      <c r="D387" s="49">
        <v>467201546.16</v>
      </c>
      <c r="E387" s="49">
        <v>765338463</v>
      </c>
      <c r="F387" s="49">
        <v>0</v>
      </c>
      <c r="G387" s="3">
        <f t="shared" si="27"/>
        <v>1654536682.16</v>
      </c>
      <c r="H387" s="49">
        <v>0</v>
      </c>
    </row>
    <row r="388" spans="1:8" ht="12.75">
      <c r="A388" s="49"/>
      <c r="B388" s="106">
        <v>1991</v>
      </c>
      <c r="C388" s="49">
        <v>470693992</v>
      </c>
      <c r="D388" s="49">
        <v>480634914</v>
      </c>
      <c r="E388" s="49">
        <v>809821032</v>
      </c>
      <c r="F388" s="49">
        <v>0</v>
      </c>
      <c r="G388" s="3">
        <f t="shared" si="27"/>
        <v>1761149938</v>
      </c>
      <c r="H388" s="49">
        <v>0</v>
      </c>
    </row>
    <row r="389" spans="1:8" ht="12.75">
      <c r="A389" s="49"/>
      <c r="B389" s="106">
        <v>1992</v>
      </c>
      <c r="C389" s="49">
        <v>488454238</v>
      </c>
      <c r="D389" s="49">
        <v>439973744.92</v>
      </c>
      <c r="E389" s="49">
        <v>873692323</v>
      </c>
      <c r="F389" s="49">
        <v>0</v>
      </c>
      <c r="G389" s="3">
        <f t="shared" si="27"/>
        <v>1802120305.92</v>
      </c>
      <c r="H389" s="49">
        <v>0</v>
      </c>
    </row>
    <row r="390" spans="1:8" ht="12.75">
      <c r="A390" s="49"/>
      <c r="B390" s="106">
        <v>1993</v>
      </c>
      <c r="C390" s="49">
        <v>493313156</v>
      </c>
      <c r="D390" s="49">
        <v>345751489</v>
      </c>
      <c r="E390" s="49">
        <v>938737324</v>
      </c>
      <c r="F390" s="49">
        <v>0</v>
      </c>
      <c r="G390" s="3">
        <f t="shared" si="27"/>
        <v>1777801969</v>
      </c>
      <c r="H390" s="49">
        <v>0</v>
      </c>
    </row>
    <row r="391" spans="1:8" ht="12.75">
      <c r="A391" s="49"/>
      <c r="B391" s="106">
        <v>1994</v>
      </c>
      <c r="C391" s="49">
        <v>540223282</v>
      </c>
      <c r="D391" s="49">
        <v>712764436</v>
      </c>
      <c r="E391" s="49">
        <v>910908244</v>
      </c>
      <c r="F391" s="49">
        <v>0</v>
      </c>
      <c r="G391" s="3">
        <f t="shared" si="27"/>
        <v>2163895962</v>
      </c>
      <c r="H391" s="49">
        <v>0</v>
      </c>
    </row>
    <row r="392" spans="1:8" ht="12.75">
      <c r="A392" s="49"/>
      <c r="B392" s="106">
        <v>1995</v>
      </c>
      <c r="C392" s="49">
        <v>580304048</v>
      </c>
      <c r="D392" s="49">
        <v>1088285987</v>
      </c>
      <c r="E392" s="49">
        <v>946054978</v>
      </c>
      <c r="F392" s="49">
        <v>0</v>
      </c>
      <c r="G392" s="3">
        <f t="shared" si="27"/>
        <v>2614645013</v>
      </c>
      <c r="H392" s="49">
        <v>0</v>
      </c>
    </row>
    <row r="393" spans="1:8" ht="12.75">
      <c r="A393" s="49"/>
      <c r="B393" s="106">
        <v>1996</v>
      </c>
      <c r="C393" s="49">
        <v>573723813</v>
      </c>
      <c r="D393" s="49">
        <v>672044173</v>
      </c>
      <c r="E393" s="49">
        <v>984252981</v>
      </c>
      <c r="F393" s="49">
        <v>0</v>
      </c>
      <c r="G393" s="3">
        <f t="shared" si="27"/>
        <v>2230020967</v>
      </c>
      <c r="H393" s="49">
        <v>0</v>
      </c>
    </row>
    <row r="394" spans="1:8" ht="12.75">
      <c r="A394" s="49"/>
      <c r="B394" s="106">
        <v>1997</v>
      </c>
      <c r="C394" s="49">
        <v>574539177</v>
      </c>
      <c r="D394" s="49">
        <v>814868462</v>
      </c>
      <c r="E394" s="49">
        <v>1034818205</v>
      </c>
      <c r="F394" s="49">
        <v>0</v>
      </c>
      <c r="G394" s="3">
        <f t="shared" si="27"/>
        <v>2424225844</v>
      </c>
      <c r="H394" s="49">
        <v>0</v>
      </c>
    </row>
    <row r="395" spans="1:8" ht="12.75">
      <c r="A395" s="49"/>
      <c r="B395" s="106">
        <v>1998</v>
      </c>
      <c r="C395" s="107">
        <v>582942458</v>
      </c>
      <c r="D395" s="107">
        <v>782597180</v>
      </c>
      <c r="E395" s="107">
        <v>1122058076</v>
      </c>
      <c r="F395" s="49">
        <v>0</v>
      </c>
      <c r="G395" s="3">
        <f>SUM(C395:F395)</f>
        <v>2487597714</v>
      </c>
      <c r="H395" s="49">
        <v>0</v>
      </c>
    </row>
    <row r="396" spans="1:8" ht="12.75">
      <c r="A396" s="49"/>
      <c r="B396" s="106">
        <v>1999</v>
      </c>
      <c r="C396" s="107">
        <v>577215782</v>
      </c>
      <c r="D396" s="107">
        <v>814694416</v>
      </c>
      <c r="E396" s="107">
        <v>1223157898</v>
      </c>
      <c r="F396" s="49">
        <v>0</v>
      </c>
      <c r="G396" s="3">
        <f>SUM(C396:F396)</f>
        <v>2615068096</v>
      </c>
      <c r="H396" s="49">
        <v>0</v>
      </c>
    </row>
    <row r="397" spans="1:8" ht="12.75">
      <c r="A397" s="49"/>
      <c r="B397" s="106">
        <v>2000</v>
      </c>
      <c r="C397" s="129">
        <v>641780187</v>
      </c>
      <c r="D397" s="129">
        <v>1019551159</v>
      </c>
      <c r="E397" s="129">
        <v>1409656259</v>
      </c>
      <c r="F397" s="107">
        <v>0</v>
      </c>
      <c r="G397" s="3">
        <f>SUM(C397:F397)</f>
        <v>3070987605</v>
      </c>
      <c r="H397" s="107">
        <v>0</v>
      </c>
    </row>
    <row r="398" spans="1:8" ht="12.75">
      <c r="A398" s="49"/>
      <c r="C398" s="49"/>
      <c r="D398" s="49"/>
      <c r="E398" s="49"/>
      <c r="F398" s="49"/>
      <c r="G398" s="49"/>
      <c r="H398" s="49"/>
    </row>
    <row r="399" spans="1:8" ht="12.75">
      <c r="A399" s="49" t="s">
        <v>50</v>
      </c>
      <c r="B399" s="106">
        <v>1988</v>
      </c>
      <c r="C399" s="49">
        <v>188056206</v>
      </c>
      <c r="D399" s="49">
        <v>159617086</v>
      </c>
      <c r="E399" s="49">
        <v>239835297</v>
      </c>
      <c r="F399" s="49">
        <v>0</v>
      </c>
      <c r="G399" s="3">
        <f>SUM(C399:F399)</f>
        <v>587508589</v>
      </c>
      <c r="H399" s="49">
        <v>0</v>
      </c>
    </row>
    <row r="400" spans="1:8" ht="12.75">
      <c r="A400" s="49"/>
      <c r="B400" s="106">
        <v>1989</v>
      </c>
      <c r="C400" s="49">
        <v>187685850</v>
      </c>
      <c r="D400" s="49">
        <v>179579717</v>
      </c>
      <c r="E400" s="49">
        <v>278227085</v>
      </c>
      <c r="F400" s="49">
        <v>0</v>
      </c>
      <c r="G400" s="3">
        <f aca="true" t="shared" si="28" ref="G400:G408">SUM(C400:F400)</f>
        <v>645492652</v>
      </c>
      <c r="H400" s="49">
        <v>0</v>
      </c>
    </row>
    <row r="401" spans="1:8" ht="12.75">
      <c r="A401" s="49"/>
      <c r="B401" s="106">
        <v>1990</v>
      </c>
      <c r="C401" s="49">
        <v>211526018</v>
      </c>
      <c r="D401" s="49">
        <v>209381798.28</v>
      </c>
      <c r="E401" s="49">
        <v>329258460</v>
      </c>
      <c r="F401" s="49">
        <v>0</v>
      </c>
      <c r="G401" s="3">
        <f t="shared" si="28"/>
        <v>750166276.28</v>
      </c>
      <c r="H401" s="49">
        <v>0</v>
      </c>
    </row>
    <row r="402" spans="1:8" ht="12.75">
      <c r="A402" s="49"/>
      <c r="B402" s="106">
        <v>1991</v>
      </c>
      <c r="C402" s="49">
        <v>235029695</v>
      </c>
      <c r="D402" s="49">
        <v>257079113</v>
      </c>
      <c r="E402" s="49">
        <v>347250712</v>
      </c>
      <c r="F402" s="49">
        <v>0</v>
      </c>
      <c r="G402" s="3">
        <f t="shared" si="28"/>
        <v>839359520</v>
      </c>
      <c r="H402" s="49">
        <v>0</v>
      </c>
    </row>
    <row r="403" spans="1:8" ht="12.75">
      <c r="A403" s="49"/>
      <c r="B403" s="106">
        <v>1992</v>
      </c>
      <c r="C403" s="49">
        <v>252421794</v>
      </c>
      <c r="D403" s="49">
        <v>228215561.12</v>
      </c>
      <c r="E403" s="49">
        <v>354132389</v>
      </c>
      <c r="F403" s="49">
        <v>0</v>
      </c>
      <c r="G403" s="3">
        <f t="shared" si="28"/>
        <v>834769744.12</v>
      </c>
      <c r="H403" s="49">
        <v>0</v>
      </c>
    </row>
    <row r="404" spans="1:8" ht="12.75">
      <c r="A404" s="49"/>
      <c r="B404" s="106">
        <v>1993</v>
      </c>
      <c r="C404" s="49">
        <v>259412256</v>
      </c>
      <c r="D404" s="49">
        <v>224454266</v>
      </c>
      <c r="E404" s="49">
        <v>382539332</v>
      </c>
      <c r="F404" s="49">
        <v>0</v>
      </c>
      <c r="G404" s="3">
        <f t="shared" si="28"/>
        <v>866405854</v>
      </c>
      <c r="H404" s="49">
        <v>0</v>
      </c>
    </row>
    <row r="405" spans="1:8" ht="12.75">
      <c r="A405" s="49"/>
      <c r="B405" s="106">
        <v>1994</v>
      </c>
      <c r="C405" s="49">
        <v>303621694</v>
      </c>
      <c r="D405" s="49">
        <v>330815670</v>
      </c>
      <c r="E405" s="49">
        <v>398438708</v>
      </c>
      <c r="F405" s="49">
        <v>0</v>
      </c>
      <c r="G405" s="3">
        <f t="shared" si="28"/>
        <v>1032876072</v>
      </c>
      <c r="H405" s="49">
        <v>0</v>
      </c>
    </row>
    <row r="406" spans="1:8" ht="12.75">
      <c r="A406" s="49"/>
      <c r="B406" s="106">
        <v>1995</v>
      </c>
      <c r="C406" s="49">
        <v>328707652</v>
      </c>
      <c r="D406" s="49">
        <v>331575221</v>
      </c>
      <c r="E406" s="49">
        <v>423068962</v>
      </c>
      <c r="F406" s="49">
        <v>0</v>
      </c>
      <c r="G406" s="3">
        <f t="shared" si="28"/>
        <v>1083351835</v>
      </c>
      <c r="H406" s="49">
        <v>0</v>
      </c>
    </row>
    <row r="407" spans="1:8" ht="12.75">
      <c r="A407" s="49"/>
      <c r="B407" s="106">
        <v>1996</v>
      </c>
      <c r="C407" s="49">
        <v>339210804</v>
      </c>
      <c r="D407" s="49">
        <v>329511360</v>
      </c>
      <c r="E407" s="49">
        <v>455923916</v>
      </c>
      <c r="F407" s="49">
        <v>0</v>
      </c>
      <c r="G407" s="3">
        <f t="shared" si="28"/>
        <v>1124646080</v>
      </c>
      <c r="H407" s="49">
        <v>0</v>
      </c>
    </row>
    <row r="408" spans="1:8" ht="12.75">
      <c r="A408" s="49"/>
      <c r="B408" s="106">
        <v>1997</v>
      </c>
      <c r="C408" s="49">
        <v>364319447</v>
      </c>
      <c r="D408" s="49">
        <v>347039518</v>
      </c>
      <c r="E408" s="49">
        <v>477837146</v>
      </c>
      <c r="F408" s="49">
        <v>0</v>
      </c>
      <c r="G408" s="3">
        <f t="shared" si="28"/>
        <v>1189196111</v>
      </c>
      <c r="H408" s="49">
        <v>0</v>
      </c>
    </row>
    <row r="409" spans="1:8" ht="12.75">
      <c r="A409" s="49"/>
      <c r="B409" s="106">
        <v>1998</v>
      </c>
      <c r="C409" s="107">
        <v>383955521</v>
      </c>
      <c r="D409" s="107">
        <v>303351906</v>
      </c>
      <c r="E409" s="107">
        <v>501685748</v>
      </c>
      <c r="F409" s="49">
        <v>0</v>
      </c>
      <c r="G409" s="3">
        <f>SUM(C409:F409)</f>
        <v>1188993175</v>
      </c>
      <c r="H409" s="49">
        <v>0</v>
      </c>
    </row>
    <row r="410" spans="1:8" ht="12.75">
      <c r="A410" s="49"/>
      <c r="B410" s="106">
        <v>1999</v>
      </c>
      <c r="C410" s="107">
        <v>393472325</v>
      </c>
      <c r="D410" s="107">
        <v>397510883</v>
      </c>
      <c r="E410" s="107">
        <v>577477196</v>
      </c>
      <c r="F410" s="49">
        <v>0</v>
      </c>
      <c r="G410" s="3">
        <f>SUM(C410:F410)</f>
        <v>1368460404</v>
      </c>
      <c r="H410" s="49">
        <v>0</v>
      </c>
    </row>
    <row r="411" spans="1:8" ht="12.75">
      <c r="A411" s="49"/>
      <c r="B411" s="106">
        <v>2000</v>
      </c>
      <c r="C411" s="129">
        <v>457675253</v>
      </c>
      <c r="D411" s="129">
        <v>589727264</v>
      </c>
      <c r="E411" s="129">
        <v>630109657</v>
      </c>
      <c r="F411" s="107">
        <v>0</v>
      </c>
      <c r="G411" s="3">
        <f>SUM(C411:F411)</f>
        <v>1677512174</v>
      </c>
      <c r="H411" s="107">
        <v>0</v>
      </c>
    </row>
    <row r="412" spans="1:8" ht="12.75">
      <c r="A412" s="49"/>
      <c r="C412" s="49"/>
      <c r="D412" s="49"/>
      <c r="E412" s="49"/>
      <c r="F412" s="49"/>
      <c r="G412" s="49"/>
      <c r="H412" s="49"/>
    </row>
    <row r="413" spans="1:8" ht="12.75">
      <c r="A413" s="49" t="s">
        <v>51</v>
      </c>
      <c r="B413" s="106">
        <v>1988</v>
      </c>
      <c r="C413" s="49">
        <v>252803488</v>
      </c>
      <c r="D413" s="49">
        <v>119901061</v>
      </c>
      <c r="E413" s="49">
        <v>203345399</v>
      </c>
      <c r="F413" s="49">
        <v>87655124</v>
      </c>
      <c r="G413" s="3">
        <f>SUM(C413:F413)</f>
        <v>663705072</v>
      </c>
      <c r="H413" s="49">
        <v>0</v>
      </c>
    </row>
    <row r="414" spans="1:8" ht="12.75">
      <c r="A414" s="49"/>
      <c r="B414" s="106">
        <v>1989</v>
      </c>
      <c r="C414" s="49">
        <v>234946765</v>
      </c>
      <c r="D414" s="49">
        <v>217312983</v>
      </c>
      <c r="E414" s="49">
        <v>235348015</v>
      </c>
      <c r="F414" s="49">
        <v>75157619</v>
      </c>
      <c r="G414" s="3">
        <f aca="true" t="shared" si="29" ref="G414:G422">SUM(C414:F414)</f>
        <v>762765382</v>
      </c>
      <c r="H414" s="49">
        <v>0</v>
      </c>
    </row>
    <row r="415" spans="1:8" ht="12.75">
      <c r="A415" s="49"/>
      <c r="B415" s="106">
        <v>1990</v>
      </c>
      <c r="C415" s="49">
        <v>241536221</v>
      </c>
      <c r="D415" s="49">
        <v>259760502.2</v>
      </c>
      <c r="E415" s="49">
        <v>240900345</v>
      </c>
      <c r="F415" s="49">
        <v>92438242</v>
      </c>
      <c r="G415" s="3">
        <f t="shared" si="29"/>
        <v>834635310.2</v>
      </c>
      <c r="H415" s="49">
        <v>0</v>
      </c>
    </row>
    <row r="416" spans="1:8" ht="12.75">
      <c r="A416" s="49"/>
      <c r="B416" s="106">
        <v>1991</v>
      </c>
      <c r="C416" s="49">
        <v>260141719</v>
      </c>
      <c r="D416" s="49">
        <v>205080765</v>
      </c>
      <c r="E416" s="49">
        <v>241177952</v>
      </c>
      <c r="F416" s="49">
        <v>82311078</v>
      </c>
      <c r="G416" s="3">
        <f t="shared" si="29"/>
        <v>788711514</v>
      </c>
      <c r="H416" s="49">
        <v>0</v>
      </c>
    </row>
    <row r="417" spans="1:8" ht="12.75">
      <c r="A417" s="49"/>
      <c r="B417" s="106">
        <v>1992</v>
      </c>
      <c r="C417" s="49">
        <v>285808181</v>
      </c>
      <c r="D417" s="49">
        <v>265144968.36</v>
      </c>
      <c r="E417" s="49">
        <v>253737165</v>
      </c>
      <c r="F417" s="49">
        <v>41944650</v>
      </c>
      <c r="G417" s="3">
        <f t="shared" si="29"/>
        <v>846634964.36</v>
      </c>
      <c r="H417" s="49">
        <v>0</v>
      </c>
    </row>
    <row r="418" spans="1:8" ht="12.75">
      <c r="A418" s="49"/>
      <c r="B418" s="106">
        <v>1993</v>
      </c>
      <c r="C418" s="49">
        <v>279493617</v>
      </c>
      <c r="D418" s="49">
        <v>264027730</v>
      </c>
      <c r="E418" s="49">
        <v>283496014</v>
      </c>
      <c r="F418" s="49">
        <v>74308335</v>
      </c>
      <c r="G418" s="3">
        <f t="shared" si="29"/>
        <v>901325696</v>
      </c>
      <c r="H418" s="49">
        <v>0</v>
      </c>
    </row>
    <row r="419" spans="1:8" ht="12.75">
      <c r="A419" s="49"/>
      <c r="B419" s="106">
        <v>1994</v>
      </c>
      <c r="C419" s="49">
        <v>314086073</v>
      </c>
      <c r="D419" s="49">
        <v>284405162</v>
      </c>
      <c r="E419" s="49">
        <v>286147819</v>
      </c>
      <c r="F419" s="49">
        <v>42554564</v>
      </c>
      <c r="G419" s="3">
        <f t="shared" si="29"/>
        <v>927193618</v>
      </c>
      <c r="H419" s="49">
        <v>0</v>
      </c>
    </row>
    <row r="420" spans="1:8" ht="12.75">
      <c r="A420" s="49"/>
      <c r="B420" s="106">
        <v>1995</v>
      </c>
      <c r="C420" s="49">
        <v>332373812</v>
      </c>
      <c r="D420" s="49">
        <v>272400511</v>
      </c>
      <c r="E420" s="49">
        <v>298025547</v>
      </c>
      <c r="F420" s="49">
        <v>28369697</v>
      </c>
      <c r="G420" s="3">
        <f t="shared" si="29"/>
        <v>931169567</v>
      </c>
      <c r="H420" s="49">
        <v>0</v>
      </c>
    </row>
    <row r="421" spans="1:8" ht="12.75">
      <c r="A421" s="49"/>
      <c r="B421" s="106">
        <v>1996</v>
      </c>
      <c r="C421" s="49">
        <v>356329729</v>
      </c>
      <c r="D421" s="49">
        <v>202957008</v>
      </c>
      <c r="E421" s="49">
        <v>306213178</v>
      </c>
      <c r="F421" s="49">
        <v>38576938</v>
      </c>
      <c r="G421" s="3">
        <f t="shared" si="29"/>
        <v>904076853</v>
      </c>
      <c r="H421" s="49">
        <v>0</v>
      </c>
    </row>
    <row r="422" spans="1:8" ht="12.75">
      <c r="A422" s="49"/>
      <c r="B422" s="106">
        <v>1997</v>
      </c>
      <c r="C422" s="49">
        <v>327085853</v>
      </c>
      <c r="D422" s="49">
        <v>269116727</v>
      </c>
      <c r="E422" s="49">
        <v>295343014</v>
      </c>
      <c r="F422" s="49">
        <v>66111619</v>
      </c>
      <c r="G422" s="3">
        <f t="shared" si="29"/>
        <v>957657213</v>
      </c>
      <c r="H422" s="49">
        <v>0</v>
      </c>
    </row>
    <row r="423" spans="1:8" ht="12.75">
      <c r="A423" s="49"/>
      <c r="B423" s="106">
        <v>1998</v>
      </c>
      <c r="C423" s="107">
        <v>379340368</v>
      </c>
      <c r="D423" s="107">
        <v>273163517</v>
      </c>
      <c r="E423" s="107">
        <v>296275080</v>
      </c>
      <c r="F423" s="107">
        <v>102922212</v>
      </c>
      <c r="G423" s="3">
        <f>SUM(C423:F423)</f>
        <v>1051701177</v>
      </c>
      <c r="H423" s="49">
        <v>0</v>
      </c>
    </row>
    <row r="424" spans="1:8" ht="12.75">
      <c r="A424" s="49"/>
      <c r="B424" s="106">
        <v>1999</v>
      </c>
      <c r="C424" s="107">
        <v>383399884</v>
      </c>
      <c r="D424" s="107">
        <v>353550676</v>
      </c>
      <c r="E424" s="107">
        <v>311830778</v>
      </c>
      <c r="F424" s="107">
        <v>85811125</v>
      </c>
      <c r="G424" s="3">
        <f>SUM(C424:F424)</f>
        <v>1134592463</v>
      </c>
      <c r="H424" s="49">
        <v>0</v>
      </c>
    </row>
    <row r="425" spans="1:8" ht="12.75">
      <c r="A425" s="49"/>
      <c r="B425" s="106">
        <v>2000</v>
      </c>
      <c r="C425" s="129">
        <v>371612555</v>
      </c>
      <c r="D425" s="129">
        <v>356810727</v>
      </c>
      <c r="E425" s="129">
        <v>327324467</v>
      </c>
      <c r="F425" s="107">
        <v>49837913</v>
      </c>
      <c r="G425" s="3">
        <f>SUM(C425:F425)</f>
        <v>1105585662</v>
      </c>
      <c r="H425" s="107">
        <v>0</v>
      </c>
    </row>
    <row r="426" spans="1:8" ht="12.75">
      <c r="A426" s="49"/>
      <c r="C426" s="49"/>
      <c r="D426" s="49"/>
      <c r="E426" s="49"/>
      <c r="F426" s="49"/>
      <c r="G426" s="49"/>
      <c r="H426" s="49"/>
    </row>
    <row r="427" spans="1:8" ht="12.75">
      <c r="A427" s="49" t="s">
        <v>52</v>
      </c>
      <c r="B427" s="106">
        <v>1988</v>
      </c>
      <c r="C427" s="49">
        <v>2073109199</v>
      </c>
      <c r="D427" s="49">
        <v>1731834873</v>
      </c>
      <c r="E427" s="49">
        <v>4227426164</v>
      </c>
      <c r="F427" s="49">
        <v>1108412108</v>
      </c>
      <c r="G427" s="3">
        <f>SUM(C427:F427)</f>
        <v>9140782344</v>
      </c>
      <c r="H427" s="49">
        <v>0</v>
      </c>
    </row>
    <row r="428" spans="1:8" ht="12.75">
      <c r="A428" s="49"/>
      <c r="B428" s="106">
        <v>1989</v>
      </c>
      <c r="C428" s="49">
        <v>2183764728</v>
      </c>
      <c r="D428" s="49">
        <v>1974007514</v>
      </c>
      <c r="E428" s="49">
        <v>4745054555</v>
      </c>
      <c r="F428" s="49">
        <v>969808889</v>
      </c>
      <c r="G428" s="3">
        <f aca="true" t="shared" si="30" ref="G428:G436">SUM(C428:F428)</f>
        <v>9872635686</v>
      </c>
      <c r="H428" s="49">
        <v>0</v>
      </c>
    </row>
    <row r="429" spans="1:8" ht="12.75">
      <c r="A429" s="49"/>
      <c r="B429" s="106">
        <v>1990</v>
      </c>
      <c r="C429" s="49">
        <v>2364265442</v>
      </c>
      <c r="D429" s="49">
        <v>2550437378.92</v>
      </c>
      <c r="E429" s="49">
        <v>4888106724</v>
      </c>
      <c r="F429" s="49">
        <v>1133655124</v>
      </c>
      <c r="G429" s="3">
        <f t="shared" si="30"/>
        <v>10936464668.92</v>
      </c>
      <c r="H429" s="49">
        <v>0</v>
      </c>
    </row>
    <row r="430" spans="1:8" ht="12.75">
      <c r="A430" s="49"/>
      <c r="B430" s="106">
        <v>1991</v>
      </c>
      <c r="C430" s="49">
        <v>2444151278</v>
      </c>
      <c r="D430" s="49">
        <v>2481827275</v>
      </c>
      <c r="E430" s="49">
        <v>4397986945</v>
      </c>
      <c r="F430" s="49">
        <v>877253188</v>
      </c>
      <c r="G430" s="3">
        <f t="shared" si="30"/>
        <v>10201218686</v>
      </c>
      <c r="H430" s="49">
        <v>0</v>
      </c>
    </row>
    <row r="431" spans="1:8" ht="12.75">
      <c r="A431" s="49"/>
      <c r="B431" s="106">
        <v>1992</v>
      </c>
      <c r="C431" s="49">
        <v>2689828543</v>
      </c>
      <c r="D431" s="49">
        <v>2929192389.8</v>
      </c>
      <c r="E431" s="49">
        <v>4327663715</v>
      </c>
      <c r="F431" s="49">
        <v>575311765</v>
      </c>
      <c r="G431" s="3">
        <f t="shared" si="30"/>
        <v>10521996412.8</v>
      </c>
      <c r="H431" s="49">
        <v>0</v>
      </c>
    </row>
    <row r="432" spans="1:8" ht="12.75">
      <c r="A432" s="49"/>
      <c r="B432" s="106">
        <v>1993</v>
      </c>
      <c r="C432" s="49">
        <v>2996718589</v>
      </c>
      <c r="D432" s="49">
        <v>2532350985</v>
      </c>
      <c r="E432" s="49">
        <v>4245833860</v>
      </c>
      <c r="F432" s="49">
        <v>593521279</v>
      </c>
      <c r="G432" s="3">
        <f t="shared" si="30"/>
        <v>10368424713</v>
      </c>
      <c r="H432" s="49">
        <v>0</v>
      </c>
    </row>
    <row r="433" spans="1:8" ht="12.75">
      <c r="A433" s="49"/>
      <c r="B433" s="106">
        <v>1994</v>
      </c>
      <c r="C433" s="49">
        <v>3231932887</v>
      </c>
      <c r="D433" s="49">
        <v>2957910836</v>
      </c>
      <c r="E433" s="49">
        <v>4269926095</v>
      </c>
      <c r="F433" s="49">
        <v>639234053</v>
      </c>
      <c r="G433" s="3">
        <f t="shared" si="30"/>
        <v>11099003871</v>
      </c>
      <c r="H433" s="49">
        <v>0</v>
      </c>
    </row>
    <row r="434" spans="1:8" ht="12.75">
      <c r="A434" s="49"/>
      <c r="B434" s="106">
        <v>1995</v>
      </c>
      <c r="C434" s="49">
        <v>3175155312</v>
      </c>
      <c r="D434" s="49">
        <v>2682124713</v>
      </c>
      <c r="E434" s="49">
        <v>4157029058</v>
      </c>
      <c r="F434" s="49">
        <v>491233902</v>
      </c>
      <c r="G434" s="3">
        <f t="shared" si="30"/>
        <v>10505542985</v>
      </c>
      <c r="H434" s="49">
        <v>0</v>
      </c>
    </row>
    <row r="435" spans="1:8" ht="12.75">
      <c r="A435" s="49"/>
      <c r="B435" s="106">
        <v>1996</v>
      </c>
      <c r="C435" s="49">
        <v>2999224711</v>
      </c>
      <c r="D435" s="49">
        <v>2302871125</v>
      </c>
      <c r="E435" s="49">
        <v>4252812116</v>
      </c>
      <c r="F435" s="49">
        <v>640455344</v>
      </c>
      <c r="G435" s="3">
        <f t="shared" si="30"/>
        <v>10195363296</v>
      </c>
      <c r="H435" s="49">
        <v>0</v>
      </c>
    </row>
    <row r="436" spans="1:8" ht="12.75">
      <c r="A436" s="49"/>
      <c r="B436" s="106">
        <v>1997</v>
      </c>
      <c r="C436" s="49">
        <v>3196860901</v>
      </c>
      <c r="D436" s="49">
        <v>2545256440</v>
      </c>
      <c r="E436" s="49">
        <v>4294005693</v>
      </c>
      <c r="F436" s="49">
        <v>479246708</v>
      </c>
      <c r="G436" s="3">
        <f t="shared" si="30"/>
        <v>10515369742</v>
      </c>
      <c r="H436" s="49">
        <v>0</v>
      </c>
    </row>
    <row r="437" spans="1:8" ht="12.75">
      <c r="A437" s="49"/>
      <c r="B437" s="106">
        <v>1998</v>
      </c>
      <c r="C437" s="107">
        <v>3594018956</v>
      </c>
      <c r="D437" s="107">
        <v>2346820388</v>
      </c>
      <c r="E437" s="107">
        <v>4391742488</v>
      </c>
      <c r="F437" s="107">
        <v>303854623</v>
      </c>
      <c r="G437" s="3">
        <f>SUM(C437:F437)</f>
        <v>10636436455</v>
      </c>
      <c r="H437" s="49">
        <v>0</v>
      </c>
    </row>
    <row r="438" spans="1:8" ht="12.75">
      <c r="A438" s="49"/>
      <c r="B438" s="106">
        <v>1999</v>
      </c>
      <c r="C438" s="107">
        <v>3131582842</v>
      </c>
      <c r="D438" s="107">
        <v>2744233755</v>
      </c>
      <c r="E438" s="107">
        <v>4524544981</v>
      </c>
      <c r="F438" s="107">
        <v>643538393</v>
      </c>
      <c r="G438" s="3">
        <f>SUM(C438:F438)</f>
        <v>11043899971</v>
      </c>
      <c r="H438" s="49">
        <v>0</v>
      </c>
    </row>
    <row r="439" spans="1:8" ht="12.75">
      <c r="A439" s="49"/>
      <c r="B439" s="106">
        <v>2000</v>
      </c>
      <c r="C439" s="129">
        <v>3336450761</v>
      </c>
      <c r="D439" s="129">
        <v>3602748260</v>
      </c>
      <c r="E439" s="129">
        <v>4697743590</v>
      </c>
      <c r="F439" s="107">
        <v>667276739</v>
      </c>
      <c r="G439" s="3">
        <f>SUM(C439:F439)</f>
        <v>12304219350</v>
      </c>
      <c r="H439" s="107">
        <v>0</v>
      </c>
    </row>
    <row r="440" spans="1:8" ht="12.75">
      <c r="A440" s="49"/>
      <c r="C440" s="49"/>
      <c r="D440" s="49"/>
      <c r="E440" s="49"/>
      <c r="F440" s="49"/>
      <c r="G440" s="49"/>
      <c r="H440" s="49"/>
    </row>
    <row r="441" spans="1:8" ht="12.75">
      <c r="A441" s="49" t="s">
        <v>53</v>
      </c>
      <c r="B441" s="106">
        <v>1988</v>
      </c>
      <c r="C441" s="49">
        <v>263207485</v>
      </c>
      <c r="D441" s="49">
        <v>499770760</v>
      </c>
      <c r="E441" s="49">
        <v>260588388</v>
      </c>
      <c r="F441" s="49">
        <v>0</v>
      </c>
      <c r="G441" s="3">
        <f>SUM(C441:F441)</f>
        <v>1023566633</v>
      </c>
      <c r="H441" s="49">
        <v>0</v>
      </c>
    </row>
    <row r="442" spans="1:8" ht="12.75">
      <c r="A442" s="49"/>
      <c r="B442" s="106">
        <v>1989</v>
      </c>
      <c r="C442" s="49">
        <v>254044968</v>
      </c>
      <c r="D442" s="49">
        <v>531730200</v>
      </c>
      <c r="E442" s="49">
        <v>288935513</v>
      </c>
      <c r="F442" s="49">
        <v>0</v>
      </c>
      <c r="G442" s="3">
        <f aca="true" t="shared" si="31" ref="G442:G450">SUM(C442:F442)</f>
        <v>1074710681</v>
      </c>
      <c r="H442" s="49">
        <v>0</v>
      </c>
    </row>
    <row r="443" spans="1:8" ht="12.75">
      <c r="A443" s="49"/>
      <c r="B443" s="106">
        <v>1990</v>
      </c>
      <c r="C443" s="49">
        <v>266559874</v>
      </c>
      <c r="D443" s="49">
        <v>614125627.08</v>
      </c>
      <c r="E443" s="49">
        <v>298043034</v>
      </c>
      <c r="F443" s="49">
        <v>0</v>
      </c>
      <c r="G443" s="3">
        <f t="shared" si="31"/>
        <v>1178728535.08</v>
      </c>
      <c r="H443" s="49">
        <v>0</v>
      </c>
    </row>
    <row r="444" spans="1:8" ht="12.75">
      <c r="A444" s="49"/>
      <c r="B444" s="106">
        <v>1991</v>
      </c>
      <c r="C444" s="49">
        <v>290120028</v>
      </c>
      <c r="D444" s="49">
        <v>544216464</v>
      </c>
      <c r="E444" s="49">
        <v>313454917</v>
      </c>
      <c r="F444" s="49">
        <v>0</v>
      </c>
      <c r="G444" s="3">
        <f t="shared" si="31"/>
        <v>1147791409</v>
      </c>
      <c r="H444" s="49">
        <v>0</v>
      </c>
    </row>
    <row r="445" spans="1:8" ht="12.75">
      <c r="A445" s="49"/>
      <c r="B445" s="106">
        <v>1992</v>
      </c>
      <c r="C445" s="49">
        <v>307678533</v>
      </c>
      <c r="D445" s="49">
        <v>564487300.04</v>
      </c>
      <c r="E445" s="49">
        <v>321008873</v>
      </c>
      <c r="F445" s="49">
        <v>0</v>
      </c>
      <c r="G445" s="3">
        <f t="shared" si="31"/>
        <v>1193174706.04</v>
      </c>
      <c r="H445" s="49">
        <v>0</v>
      </c>
    </row>
    <row r="446" spans="1:8" ht="12.75">
      <c r="A446" s="49"/>
      <c r="B446" s="106">
        <v>1993</v>
      </c>
      <c r="C446" s="49">
        <v>320672161</v>
      </c>
      <c r="D446" s="49">
        <v>645253299</v>
      </c>
      <c r="E446" s="49">
        <v>296303291</v>
      </c>
      <c r="F446" s="49">
        <v>0</v>
      </c>
      <c r="G446" s="3">
        <f t="shared" si="31"/>
        <v>1262228751</v>
      </c>
      <c r="H446" s="49">
        <v>0</v>
      </c>
    </row>
    <row r="447" spans="1:8" ht="12.75">
      <c r="A447" s="49"/>
      <c r="B447" s="106">
        <v>1994</v>
      </c>
      <c r="C447" s="49">
        <v>371393695</v>
      </c>
      <c r="D447" s="49">
        <v>547626406</v>
      </c>
      <c r="E447" s="49">
        <v>307732891</v>
      </c>
      <c r="F447" s="49">
        <v>0</v>
      </c>
      <c r="G447" s="3">
        <f t="shared" si="31"/>
        <v>1226752992</v>
      </c>
      <c r="H447" s="49">
        <v>0</v>
      </c>
    </row>
    <row r="448" spans="1:8" ht="12.75">
      <c r="A448" s="49"/>
      <c r="B448" s="106">
        <v>1995</v>
      </c>
      <c r="C448" s="49">
        <v>370546476</v>
      </c>
      <c r="D448" s="49">
        <v>640618306</v>
      </c>
      <c r="E448" s="49">
        <v>316965441</v>
      </c>
      <c r="F448" s="49">
        <v>0</v>
      </c>
      <c r="G448" s="3">
        <f t="shared" si="31"/>
        <v>1328130223</v>
      </c>
      <c r="H448" s="49">
        <v>0</v>
      </c>
    </row>
    <row r="449" spans="1:8" ht="12.75">
      <c r="A449" s="49"/>
      <c r="B449" s="106">
        <v>1996</v>
      </c>
      <c r="C449" s="49">
        <v>381363681</v>
      </c>
      <c r="D449" s="49">
        <v>444425140</v>
      </c>
      <c r="E449" s="49">
        <v>342582739</v>
      </c>
      <c r="F449" s="49">
        <v>0</v>
      </c>
      <c r="G449" s="3">
        <f t="shared" si="31"/>
        <v>1168371560</v>
      </c>
      <c r="H449" s="49">
        <v>0</v>
      </c>
    </row>
    <row r="450" spans="1:8" ht="12.75">
      <c r="A450" s="49"/>
      <c r="B450" s="106">
        <v>1997</v>
      </c>
      <c r="C450" s="49">
        <v>315623262</v>
      </c>
      <c r="D450" s="49">
        <v>375216289</v>
      </c>
      <c r="E450" s="49">
        <v>325511693</v>
      </c>
      <c r="F450" s="49">
        <v>0</v>
      </c>
      <c r="G450" s="3">
        <f t="shared" si="31"/>
        <v>1016351244</v>
      </c>
      <c r="H450" s="49">
        <v>0</v>
      </c>
    </row>
    <row r="451" spans="1:8" ht="12.75">
      <c r="A451" s="49"/>
      <c r="B451" s="106">
        <v>1998</v>
      </c>
      <c r="C451" s="107">
        <v>372791582</v>
      </c>
      <c r="D451" s="107">
        <v>259460467</v>
      </c>
      <c r="E451" s="107">
        <v>321391930</v>
      </c>
      <c r="F451" s="49">
        <v>0</v>
      </c>
      <c r="G451" s="3">
        <f>SUM(C451:F451)</f>
        <v>953643979</v>
      </c>
      <c r="H451" s="49">
        <v>0</v>
      </c>
    </row>
    <row r="452" spans="1:8" ht="12.75">
      <c r="A452" s="49"/>
      <c r="B452" s="106">
        <v>1999</v>
      </c>
      <c r="C452" s="107">
        <v>369365242</v>
      </c>
      <c r="D452" s="107">
        <v>298302823</v>
      </c>
      <c r="E452" s="107">
        <v>341133219</v>
      </c>
      <c r="F452" s="49">
        <v>0</v>
      </c>
      <c r="G452" s="3">
        <f>SUM(C452:F452)</f>
        <v>1008801284</v>
      </c>
      <c r="H452" s="49">
        <v>0</v>
      </c>
    </row>
    <row r="453" spans="1:8" ht="12.75">
      <c r="A453" s="49"/>
      <c r="B453" s="106">
        <v>2000</v>
      </c>
      <c r="C453" s="129">
        <v>401247610</v>
      </c>
      <c r="D453" s="129">
        <v>308241290</v>
      </c>
      <c r="E453" s="129">
        <v>378298654</v>
      </c>
      <c r="F453" s="107">
        <v>0</v>
      </c>
      <c r="G453" s="3">
        <f>SUM(C453:F453)</f>
        <v>1087787554</v>
      </c>
      <c r="H453" s="107">
        <v>0</v>
      </c>
    </row>
    <row r="454" spans="1:8" ht="12.75">
      <c r="A454" s="49"/>
      <c r="C454" s="49"/>
      <c r="D454" s="49"/>
      <c r="E454" s="49"/>
      <c r="F454" s="49"/>
      <c r="G454" s="49"/>
      <c r="H454" s="49"/>
    </row>
    <row r="455" spans="1:8" ht="12.75">
      <c r="A455" s="49" t="s">
        <v>54</v>
      </c>
      <c r="B455" s="106">
        <v>1988</v>
      </c>
      <c r="C455" s="49">
        <v>4446025393</v>
      </c>
      <c r="D455" s="49">
        <v>4568377805</v>
      </c>
      <c r="E455" s="49">
        <v>4742304311</v>
      </c>
      <c r="F455" s="49">
        <v>1632565849</v>
      </c>
      <c r="G455" s="3">
        <f>SUM(C455:F455)</f>
        <v>15389273358</v>
      </c>
      <c r="H455" s="49">
        <v>0</v>
      </c>
    </row>
    <row r="456" spans="1:8" ht="12.75">
      <c r="A456" s="49"/>
      <c r="B456" s="106">
        <v>1989</v>
      </c>
      <c r="C456" s="49">
        <v>4509186013</v>
      </c>
      <c r="D456" s="49">
        <v>4812919847</v>
      </c>
      <c r="E456" s="49">
        <v>5149446770</v>
      </c>
      <c r="F456" s="49">
        <v>1639511338</v>
      </c>
      <c r="G456" s="3">
        <f aca="true" t="shared" si="32" ref="G456:G464">SUM(C456:F456)</f>
        <v>16111063968</v>
      </c>
      <c r="H456" s="49">
        <v>0</v>
      </c>
    </row>
    <row r="457" spans="1:8" ht="12.75">
      <c r="A457" s="49"/>
      <c r="B457" s="106">
        <v>1990</v>
      </c>
      <c r="C457" s="49">
        <v>4765779478</v>
      </c>
      <c r="D457" s="49">
        <v>5726596587.96</v>
      </c>
      <c r="E457" s="49">
        <v>5267075151</v>
      </c>
      <c r="F457" s="49">
        <v>1388082664</v>
      </c>
      <c r="G457" s="3">
        <f t="shared" si="32"/>
        <v>17147533880.96</v>
      </c>
      <c r="H457" s="49">
        <v>0</v>
      </c>
    </row>
    <row r="458" spans="1:8" ht="12.75">
      <c r="A458" s="49"/>
      <c r="B458" s="106">
        <v>1991</v>
      </c>
      <c r="C458" s="49">
        <v>5073975953</v>
      </c>
      <c r="D458" s="49">
        <v>5829948814</v>
      </c>
      <c r="E458" s="49">
        <v>5573432664</v>
      </c>
      <c r="F458" s="49">
        <v>1313616365</v>
      </c>
      <c r="G458" s="3">
        <f t="shared" si="32"/>
        <v>17790973796</v>
      </c>
      <c r="H458" s="49">
        <v>0</v>
      </c>
    </row>
    <row r="459" spans="1:8" ht="12.75">
      <c r="A459" s="49"/>
      <c r="B459" s="106">
        <v>1992</v>
      </c>
      <c r="C459" s="49">
        <v>5423692378</v>
      </c>
      <c r="D459" s="49">
        <v>6077931582.56</v>
      </c>
      <c r="E459" s="49">
        <v>5692188109</v>
      </c>
      <c r="F459" s="49">
        <v>749635505</v>
      </c>
      <c r="G459" s="3">
        <f t="shared" si="32"/>
        <v>17943447574.56</v>
      </c>
      <c r="H459" s="49">
        <v>0</v>
      </c>
    </row>
    <row r="460" spans="1:8" ht="12.75">
      <c r="A460" s="49"/>
      <c r="B460" s="106">
        <v>1993</v>
      </c>
      <c r="C460" s="49">
        <v>5564000618</v>
      </c>
      <c r="D460" s="49">
        <v>4539803629</v>
      </c>
      <c r="E460" s="49">
        <v>5895008131</v>
      </c>
      <c r="F460" s="49">
        <v>741223678</v>
      </c>
      <c r="G460" s="3">
        <f t="shared" si="32"/>
        <v>16740036056</v>
      </c>
      <c r="H460" s="49">
        <v>0</v>
      </c>
    </row>
    <row r="461" spans="1:8" ht="12.75">
      <c r="A461" s="49"/>
      <c r="B461" s="106">
        <v>1994</v>
      </c>
      <c r="C461" s="49">
        <v>5682942116</v>
      </c>
      <c r="D461" s="49">
        <v>5925954151</v>
      </c>
      <c r="E461" s="49">
        <v>5687164985</v>
      </c>
      <c r="F461" s="49">
        <v>-20828161</v>
      </c>
      <c r="G461" s="3">
        <f t="shared" si="32"/>
        <v>17275233091</v>
      </c>
      <c r="H461" s="49">
        <v>0</v>
      </c>
    </row>
    <row r="462" spans="1:8" ht="12.75">
      <c r="A462" s="49"/>
      <c r="B462" s="106">
        <v>1995</v>
      </c>
      <c r="C462" s="49">
        <v>6540894447</v>
      </c>
      <c r="D462" s="49">
        <v>6077855541</v>
      </c>
      <c r="E462" s="49">
        <v>5463297233</v>
      </c>
      <c r="F462" s="49">
        <v>711370555</v>
      </c>
      <c r="G462" s="3">
        <f t="shared" si="32"/>
        <v>18793417776</v>
      </c>
      <c r="H462" s="49">
        <v>0</v>
      </c>
    </row>
    <row r="463" spans="1:8" ht="12.75">
      <c r="A463" s="49"/>
      <c r="B463" s="106">
        <v>1996</v>
      </c>
      <c r="C463" s="49">
        <v>5865473390</v>
      </c>
      <c r="D463" s="49">
        <v>4961870011</v>
      </c>
      <c r="E463" s="49">
        <v>5378899201</v>
      </c>
      <c r="F463" s="49">
        <v>505529008</v>
      </c>
      <c r="G463" s="3">
        <f t="shared" si="32"/>
        <v>16711771610</v>
      </c>
      <c r="H463" s="49">
        <v>0</v>
      </c>
    </row>
    <row r="464" spans="1:8" ht="12.75">
      <c r="A464" s="49"/>
      <c r="B464" s="106">
        <v>1997</v>
      </c>
      <c r="C464" s="49">
        <v>6237127269</v>
      </c>
      <c r="D464" s="49">
        <v>5624309462</v>
      </c>
      <c r="E464" s="49">
        <v>5951408523</v>
      </c>
      <c r="F464" s="49">
        <v>456203706</v>
      </c>
      <c r="G464" s="3">
        <f t="shared" si="32"/>
        <v>18269048960</v>
      </c>
      <c r="H464" s="49">
        <v>0</v>
      </c>
    </row>
    <row r="465" spans="1:8" ht="12.75">
      <c r="A465" s="49"/>
      <c r="B465" s="106">
        <v>1998</v>
      </c>
      <c r="C465" s="107">
        <v>6671375041</v>
      </c>
      <c r="D465" s="107">
        <v>4921252456</v>
      </c>
      <c r="E465" s="107">
        <v>5865800022</v>
      </c>
      <c r="F465" s="107">
        <v>878698579</v>
      </c>
      <c r="G465" s="3">
        <f>SUM(C465:F465)</f>
        <v>18337126098</v>
      </c>
      <c r="H465" s="49">
        <v>0</v>
      </c>
    </row>
    <row r="466" spans="1:8" ht="12.75">
      <c r="A466" s="49"/>
      <c r="B466" s="106">
        <v>1999</v>
      </c>
      <c r="C466" s="107">
        <v>6274814732</v>
      </c>
      <c r="D466" s="107">
        <v>5878277911</v>
      </c>
      <c r="E466" s="116">
        <v>6370923275</v>
      </c>
      <c r="F466" s="107">
        <v>663704996</v>
      </c>
      <c r="G466" s="3">
        <f>SUM(C466:F466)</f>
        <v>19187720914</v>
      </c>
      <c r="H466" s="49">
        <v>0</v>
      </c>
    </row>
    <row r="467" spans="1:8" ht="12.75">
      <c r="A467" s="49"/>
      <c r="B467" s="106">
        <v>2000</v>
      </c>
      <c r="C467" s="129">
        <v>6349579179</v>
      </c>
      <c r="D467" s="129">
        <v>7613325320</v>
      </c>
      <c r="E467" s="129">
        <v>7206223650</v>
      </c>
      <c r="F467" s="107">
        <v>680144164</v>
      </c>
      <c r="G467" s="3">
        <f>SUM(C467:F467)</f>
        <v>21849272313</v>
      </c>
      <c r="H467" s="107">
        <v>0</v>
      </c>
    </row>
    <row r="468" spans="1:8" ht="12.75">
      <c r="A468" s="49"/>
      <c r="C468" s="49"/>
      <c r="D468" s="49"/>
      <c r="E468" s="49"/>
      <c r="F468" s="49"/>
      <c r="G468" s="49"/>
      <c r="H468" s="49"/>
    </row>
    <row r="469" spans="1:8" ht="12.75">
      <c r="A469" s="49" t="s">
        <v>55</v>
      </c>
      <c r="B469" s="106">
        <v>1988</v>
      </c>
      <c r="C469" s="49">
        <v>1576211257</v>
      </c>
      <c r="D469" s="49">
        <v>965244453</v>
      </c>
      <c r="E469" s="49">
        <v>1169154078</v>
      </c>
      <c r="F469" s="49">
        <v>297345235</v>
      </c>
      <c r="G469" s="3">
        <f>SUM(C469:F469)</f>
        <v>4007955023</v>
      </c>
      <c r="H469" s="49">
        <v>0</v>
      </c>
    </row>
    <row r="470" spans="1:8" ht="12.75">
      <c r="A470" s="49"/>
      <c r="B470" s="106">
        <v>1989</v>
      </c>
      <c r="C470" s="49">
        <v>1623745015</v>
      </c>
      <c r="D470" s="49">
        <v>999194134</v>
      </c>
      <c r="E470" s="49">
        <v>1319275033</v>
      </c>
      <c r="F470" s="49">
        <v>140253076</v>
      </c>
      <c r="G470" s="3">
        <f aca="true" t="shared" si="33" ref="G470:G478">SUM(C470:F470)</f>
        <v>4082467258</v>
      </c>
      <c r="H470" s="49">
        <v>0</v>
      </c>
    </row>
    <row r="471" spans="1:8" ht="12.75">
      <c r="A471" s="49"/>
      <c r="B471" s="106">
        <v>1990</v>
      </c>
      <c r="C471" s="49">
        <v>1822113981</v>
      </c>
      <c r="D471" s="49">
        <v>1187538878.6</v>
      </c>
      <c r="E471" s="49">
        <v>1457270393</v>
      </c>
      <c r="F471" s="49">
        <v>161054913</v>
      </c>
      <c r="G471" s="3">
        <f t="shared" si="33"/>
        <v>4627978165.6</v>
      </c>
      <c r="H471" s="49">
        <v>0</v>
      </c>
    </row>
    <row r="472" spans="1:8" ht="12.75">
      <c r="A472" s="49"/>
      <c r="B472" s="106">
        <v>1991</v>
      </c>
      <c r="C472" s="49">
        <v>1890224150</v>
      </c>
      <c r="D472" s="49">
        <v>1009419304</v>
      </c>
      <c r="E472" s="49">
        <v>1575306222</v>
      </c>
      <c r="F472" s="49">
        <v>985271351</v>
      </c>
      <c r="G472" s="3">
        <f t="shared" si="33"/>
        <v>5460221027</v>
      </c>
      <c r="H472" s="49">
        <v>0</v>
      </c>
    </row>
    <row r="473" spans="1:8" ht="12.75">
      <c r="A473" s="49"/>
      <c r="B473" s="106">
        <v>1992</v>
      </c>
      <c r="C473" s="49">
        <v>2005947831</v>
      </c>
      <c r="D473" s="49">
        <v>1053287642.4</v>
      </c>
      <c r="E473" s="49">
        <v>1674492275</v>
      </c>
      <c r="F473" s="49">
        <v>646822015</v>
      </c>
      <c r="G473" s="3">
        <f t="shared" si="33"/>
        <v>5380549763.4</v>
      </c>
      <c r="H473" s="49">
        <v>0</v>
      </c>
    </row>
    <row r="474" spans="1:8" ht="12.75">
      <c r="A474" s="49"/>
      <c r="B474" s="106">
        <v>1993</v>
      </c>
      <c r="C474" s="49">
        <v>2303511574</v>
      </c>
      <c r="D474" s="49">
        <v>821679848</v>
      </c>
      <c r="E474" s="49">
        <v>1821947289</v>
      </c>
      <c r="F474" s="49">
        <v>757431262</v>
      </c>
      <c r="G474" s="3">
        <f t="shared" si="33"/>
        <v>5704569973</v>
      </c>
      <c r="H474" s="49">
        <v>0</v>
      </c>
    </row>
    <row r="475" spans="1:8" ht="12.75">
      <c r="A475" s="49"/>
      <c r="B475" s="106">
        <v>1994</v>
      </c>
      <c r="C475" s="49">
        <v>2436915646</v>
      </c>
      <c r="D475" s="49">
        <v>1203222295</v>
      </c>
      <c r="E475" s="49">
        <v>1911502511</v>
      </c>
      <c r="F475" s="49">
        <v>720045572</v>
      </c>
      <c r="G475" s="3">
        <f t="shared" si="33"/>
        <v>6271686024</v>
      </c>
      <c r="H475" s="49">
        <v>0</v>
      </c>
    </row>
    <row r="476" spans="1:8" ht="12.75">
      <c r="A476" s="49"/>
      <c r="B476" s="106">
        <v>1995</v>
      </c>
      <c r="C476" s="49">
        <v>2534603476</v>
      </c>
      <c r="D476" s="49">
        <v>1189509137</v>
      </c>
      <c r="E476" s="49">
        <v>3010616221</v>
      </c>
      <c r="F476" s="49">
        <v>626791461</v>
      </c>
      <c r="G476" s="3">
        <f t="shared" si="33"/>
        <v>7361520295</v>
      </c>
      <c r="H476" s="49">
        <v>0</v>
      </c>
    </row>
    <row r="477" spans="1:8" ht="12.75">
      <c r="A477" s="49"/>
      <c r="B477" s="106">
        <v>1996</v>
      </c>
      <c r="C477" s="49">
        <v>2610371300</v>
      </c>
      <c r="D477" s="49">
        <v>1024509545</v>
      </c>
      <c r="E477" s="49">
        <v>3123139337</v>
      </c>
      <c r="F477" s="49">
        <v>649527488</v>
      </c>
      <c r="G477" s="3">
        <f t="shared" si="33"/>
        <v>7407547670</v>
      </c>
      <c r="H477" s="49">
        <v>0</v>
      </c>
    </row>
    <row r="478" spans="1:8" ht="12.75">
      <c r="A478" s="49"/>
      <c r="B478" s="106">
        <v>1997</v>
      </c>
      <c r="C478" s="49">
        <v>2549315599</v>
      </c>
      <c r="D478" s="49">
        <v>1236750477</v>
      </c>
      <c r="E478" s="49">
        <v>3295674983</v>
      </c>
      <c r="F478" s="49">
        <v>579634800</v>
      </c>
      <c r="G478" s="3">
        <f t="shared" si="33"/>
        <v>7661375859</v>
      </c>
      <c r="H478" s="49">
        <v>0</v>
      </c>
    </row>
    <row r="479" spans="1:8" ht="12.75">
      <c r="A479" s="49"/>
      <c r="B479" s="106">
        <v>1998</v>
      </c>
      <c r="C479" s="107">
        <v>3102840241</v>
      </c>
      <c r="D479" s="107">
        <v>1300280894</v>
      </c>
      <c r="E479" s="107">
        <v>3349075310</v>
      </c>
      <c r="F479" s="107">
        <v>473111198</v>
      </c>
      <c r="G479" s="3">
        <f>SUM(C479:F479)</f>
        <v>8225307643</v>
      </c>
      <c r="H479" s="49">
        <v>0</v>
      </c>
    </row>
    <row r="480" spans="1:8" ht="12.75">
      <c r="A480" s="49"/>
      <c r="B480" s="106">
        <v>1999</v>
      </c>
      <c r="C480" s="107">
        <v>2696896497</v>
      </c>
      <c r="D480" s="107">
        <v>1836633077</v>
      </c>
      <c r="E480" s="107">
        <v>3649778320</v>
      </c>
      <c r="F480" s="107">
        <v>891843054</v>
      </c>
      <c r="G480" s="3">
        <f>SUM(C480:F480)</f>
        <v>9075150948</v>
      </c>
      <c r="H480" s="49">
        <v>0</v>
      </c>
    </row>
    <row r="481" spans="1:8" ht="12.75">
      <c r="A481" s="49"/>
      <c r="B481" s="106">
        <v>2000</v>
      </c>
      <c r="C481" s="129">
        <v>3336683293</v>
      </c>
      <c r="D481" s="129">
        <v>2053852555</v>
      </c>
      <c r="E481" s="129">
        <v>4112063991</v>
      </c>
      <c r="F481" s="107">
        <v>699776079</v>
      </c>
      <c r="G481" s="3">
        <f>SUM(C481:F481)</f>
        <v>10202375918</v>
      </c>
      <c r="H481" s="107">
        <v>0</v>
      </c>
    </row>
    <row r="482" spans="1:8" ht="12.75">
      <c r="A482" s="49"/>
      <c r="C482" s="49"/>
      <c r="D482" s="49"/>
      <c r="E482" s="49"/>
      <c r="F482" s="49"/>
      <c r="G482" s="49"/>
      <c r="H482" s="49"/>
    </row>
    <row r="483" spans="1:8" ht="12.75">
      <c r="A483" s="49" t="s">
        <v>56</v>
      </c>
      <c r="B483" s="106">
        <v>1988</v>
      </c>
      <c r="C483" s="49">
        <v>149101958</v>
      </c>
      <c r="D483" s="49">
        <v>150864610</v>
      </c>
      <c r="E483" s="49">
        <v>117708329</v>
      </c>
      <c r="F483" s="49">
        <v>20081033</v>
      </c>
      <c r="G483" s="3">
        <f>SUM(C483:F483)</f>
        <v>437755930</v>
      </c>
      <c r="H483" s="49">
        <v>0</v>
      </c>
    </row>
    <row r="484" spans="1:8" ht="12.75">
      <c r="A484" s="49"/>
      <c r="B484" s="106">
        <v>1989</v>
      </c>
      <c r="C484" s="49">
        <v>147961050</v>
      </c>
      <c r="D484" s="49">
        <v>144092600</v>
      </c>
      <c r="E484" s="49">
        <v>118596232</v>
      </c>
      <c r="F484" s="49">
        <v>23499885</v>
      </c>
      <c r="G484" s="3">
        <f aca="true" t="shared" si="34" ref="G484:G492">SUM(C484:F484)</f>
        <v>434149767</v>
      </c>
      <c r="H484" s="49">
        <v>0</v>
      </c>
    </row>
    <row r="485" spans="1:8" ht="12.75">
      <c r="A485" s="49"/>
      <c r="B485" s="106">
        <v>1990</v>
      </c>
      <c r="C485" s="49">
        <v>142834709</v>
      </c>
      <c r="D485" s="49">
        <v>173952838.72</v>
      </c>
      <c r="E485" s="49">
        <v>125638553</v>
      </c>
      <c r="F485" s="49">
        <v>21249321</v>
      </c>
      <c r="G485" s="3">
        <f t="shared" si="34"/>
        <v>463675421.72</v>
      </c>
      <c r="H485" s="49">
        <v>0</v>
      </c>
    </row>
    <row r="486" spans="1:8" ht="12.75">
      <c r="A486" s="49"/>
      <c r="B486" s="106">
        <v>1991</v>
      </c>
      <c r="C486" s="49">
        <v>137922363</v>
      </c>
      <c r="D486" s="49">
        <v>150360104</v>
      </c>
      <c r="E486" s="49">
        <v>439549120</v>
      </c>
      <c r="F486" s="49">
        <v>30874468</v>
      </c>
      <c r="G486" s="3">
        <f t="shared" si="34"/>
        <v>758706055</v>
      </c>
      <c r="H486" s="49">
        <v>0</v>
      </c>
    </row>
    <row r="487" spans="1:8" ht="12.75">
      <c r="A487" s="49"/>
      <c r="B487" s="106">
        <v>1992</v>
      </c>
      <c r="C487" s="49">
        <v>152556667</v>
      </c>
      <c r="D487" s="49">
        <v>137468722.76</v>
      </c>
      <c r="E487" s="49">
        <v>427971629</v>
      </c>
      <c r="F487" s="49">
        <v>23033145</v>
      </c>
      <c r="G487" s="3">
        <f t="shared" si="34"/>
        <v>741030163.76</v>
      </c>
      <c r="H487" s="49">
        <v>0</v>
      </c>
    </row>
    <row r="488" spans="1:8" ht="12.75">
      <c r="A488" s="49"/>
      <c r="B488" s="106">
        <v>1993</v>
      </c>
      <c r="C488" s="49">
        <v>150416311</v>
      </c>
      <c r="D488" s="49">
        <v>131286055</v>
      </c>
      <c r="E488" s="49">
        <v>431716028</v>
      </c>
      <c r="F488" s="49">
        <v>30785124</v>
      </c>
      <c r="G488" s="3">
        <f t="shared" si="34"/>
        <v>744203518</v>
      </c>
      <c r="H488" s="49">
        <v>0</v>
      </c>
    </row>
    <row r="489" spans="1:8" ht="12.75">
      <c r="A489" s="49"/>
      <c r="B489" s="106">
        <v>1994</v>
      </c>
      <c r="C489" s="49">
        <v>166905606</v>
      </c>
      <c r="D489" s="49">
        <v>186484399</v>
      </c>
      <c r="E489" s="49">
        <v>417967802</v>
      </c>
      <c r="F489" s="49">
        <v>37601911</v>
      </c>
      <c r="G489" s="3">
        <f t="shared" si="34"/>
        <v>808959718</v>
      </c>
      <c r="H489" s="49">
        <v>0</v>
      </c>
    </row>
    <row r="490" spans="1:8" ht="12.75">
      <c r="A490" s="49"/>
      <c r="B490" s="106">
        <v>1995</v>
      </c>
      <c r="C490" s="49">
        <v>177236172</v>
      </c>
      <c r="D490" s="49">
        <v>169084571</v>
      </c>
      <c r="E490" s="49">
        <v>491480586</v>
      </c>
      <c r="F490" s="49">
        <v>40178860</v>
      </c>
      <c r="G490" s="3">
        <f t="shared" si="34"/>
        <v>877980189</v>
      </c>
      <c r="H490" s="49">
        <v>0</v>
      </c>
    </row>
    <row r="491" spans="1:8" ht="12.75">
      <c r="A491" s="49"/>
      <c r="B491" s="106">
        <v>1996</v>
      </c>
      <c r="C491" s="49">
        <v>187428957</v>
      </c>
      <c r="D491" s="49">
        <v>115781794</v>
      </c>
      <c r="E491" s="49">
        <v>500364417</v>
      </c>
      <c r="F491" s="49">
        <v>25722770</v>
      </c>
      <c r="G491" s="3">
        <f t="shared" si="34"/>
        <v>829297938</v>
      </c>
      <c r="H491" s="49">
        <v>0</v>
      </c>
    </row>
    <row r="492" spans="1:8" ht="12.75">
      <c r="A492" s="49"/>
      <c r="B492" s="106">
        <v>1997</v>
      </c>
      <c r="C492" s="49">
        <v>172230258</v>
      </c>
      <c r="D492" s="49">
        <v>129491597</v>
      </c>
      <c r="E492" s="49">
        <v>526107462</v>
      </c>
      <c r="F492" s="49">
        <v>23451593</v>
      </c>
      <c r="G492" s="3">
        <f t="shared" si="34"/>
        <v>851280910</v>
      </c>
      <c r="H492" s="49">
        <v>0</v>
      </c>
    </row>
    <row r="493" spans="1:8" ht="12.75">
      <c r="A493" s="49"/>
      <c r="B493" s="106">
        <v>1998</v>
      </c>
      <c r="C493" s="107">
        <v>173984219</v>
      </c>
      <c r="D493" s="107">
        <v>126063852</v>
      </c>
      <c r="E493" s="107">
        <v>539861490</v>
      </c>
      <c r="F493" s="107">
        <v>26800511</v>
      </c>
      <c r="G493" s="3">
        <f>SUM(C493:F493)</f>
        <v>866710072</v>
      </c>
      <c r="H493" s="49">
        <v>0</v>
      </c>
    </row>
    <row r="494" spans="1:9" ht="12.75">
      <c r="A494" s="49"/>
      <c r="B494" s="106">
        <v>1999</v>
      </c>
      <c r="C494" s="107">
        <v>179281481</v>
      </c>
      <c r="D494" s="107">
        <v>166910886</v>
      </c>
      <c r="E494" s="107">
        <v>575402233</v>
      </c>
      <c r="F494" s="107">
        <v>14751927</v>
      </c>
      <c r="G494" s="3">
        <f>SUM(C494:F494)</f>
        <v>936346527</v>
      </c>
      <c r="H494" s="49">
        <v>964766</v>
      </c>
      <c r="I494" t="s">
        <v>322</v>
      </c>
    </row>
    <row r="495" spans="1:9" ht="12.75">
      <c r="A495" s="49"/>
      <c r="B495" s="106">
        <v>2000</v>
      </c>
      <c r="C495" s="129">
        <v>170778946</v>
      </c>
      <c r="D495" s="129">
        <v>186989723</v>
      </c>
      <c r="E495" s="129">
        <v>613396859</v>
      </c>
      <c r="F495" s="107">
        <v>5592101</v>
      </c>
      <c r="G495" s="3">
        <f>SUM(C495:F495)</f>
        <v>976757629</v>
      </c>
      <c r="H495" s="107">
        <v>992413</v>
      </c>
      <c r="I495" t="s">
        <v>322</v>
      </c>
    </row>
    <row r="496" spans="1:8" ht="12.75">
      <c r="A496" s="49"/>
      <c r="C496" s="49"/>
      <c r="D496" s="49"/>
      <c r="E496" s="49"/>
      <c r="F496" s="49"/>
      <c r="G496" s="49"/>
      <c r="H496" s="49"/>
    </row>
    <row r="497" spans="1:8" ht="12.75">
      <c r="A497" s="49" t="s">
        <v>57</v>
      </c>
      <c r="B497" s="106">
        <v>1988</v>
      </c>
      <c r="C497" s="49">
        <v>2534034513</v>
      </c>
      <c r="D497" s="49">
        <v>1736787192</v>
      </c>
      <c r="E497" s="49">
        <v>4989784981</v>
      </c>
      <c r="F497" s="49">
        <v>1042229723</v>
      </c>
      <c r="G497" s="3">
        <f>SUM(C497:F497)</f>
        <v>10302836409</v>
      </c>
      <c r="H497" s="49">
        <v>0</v>
      </c>
    </row>
    <row r="498" spans="1:8" ht="12.75">
      <c r="A498" s="49"/>
      <c r="B498" s="106">
        <v>1989</v>
      </c>
      <c r="C498" s="49">
        <v>2407743599</v>
      </c>
      <c r="D498" s="49">
        <v>1856477537</v>
      </c>
      <c r="E498" s="49">
        <v>3619642666</v>
      </c>
      <c r="F498" s="49">
        <v>1083026448</v>
      </c>
      <c r="G498" s="3">
        <f aca="true" t="shared" si="35" ref="G498:G506">SUM(C498:F498)</f>
        <v>8966890250</v>
      </c>
      <c r="H498" s="49">
        <v>0</v>
      </c>
    </row>
    <row r="499" spans="1:8" ht="12.75">
      <c r="A499" s="49"/>
      <c r="B499" s="106">
        <v>1990</v>
      </c>
      <c r="C499" s="49">
        <v>2741981136</v>
      </c>
      <c r="D499" s="49">
        <v>2179135464.6</v>
      </c>
      <c r="E499" s="49">
        <v>3828721118</v>
      </c>
      <c r="F499" s="49">
        <v>1187795652</v>
      </c>
      <c r="G499" s="3">
        <f t="shared" si="35"/>
        <v>9937633370.6</v>
      </c>
      <c r="H499" s="49">
        <v>0</v>
      </c>
    </row>
    <row r="500" spans="1:8" ht="12.75">
      <c r="A500" s="49"/>
      <c r="B500" s="106">
        <v>1991</v>
      </c>
      <c r="C500" s="49">
        <v>2920332567</v>
      </c>
      <c r="D500" s="49">
        <v>1828524058</v>
      </c>
      <c r="E500" s="49">
        <v>3966484296</v>
      </c>
      <c r="F500" s="49">
        <v>1205698462</v>
      </c>
      <c r="G500" s="3">
        <f t="shared" si="35"/>
        <v>9921039383</v>
      </c>
      <c r="H500" s="49">
        <v>0</v>
      </c>
    </row>
    <row r="501" spans="1:8" ht="12.75">
      <c r="A501" s="49"/>
      <c r="B501" s="106">
        <v>1992</v>
      </c>
      <c r="C501" s="49">
        <v>3055029400</v>
      </c>
      <c r="D501" s="49">
        <v>1893658458.92</v>
      </c>
      <c r="E501" s="49">
        <v>4254594238</v>
      </c>
      <c r="F501" s="49">
        <v>956370309</v>
      </c>
      <c r="G501" s="3">
        <f t="shared" si="35"/>
        <v>10159652405.92</v>
      </c>
      <c r="H501" s="49">
        <v>0</v>
      </c>
    </row>
    <row r="502" spans="1:8" ht="12.75">
      <c r="A502" s="49"/>
      <c r="B502" s="106">
        <v>1993</v>
      </c>
      <c r="C502" s="49">
        <v>3987751884</v>
      </c>
      <c r="D502" s="49">
        <v>1716262992</v>
      </c>
      <c r="E502" s="49">
        <v>4446737088</v>
      </c>
      <c r="F502" s="49">
        <v>962654689</v>
      </c>
      <c r="G502" s="3">
        <f t="shared" si="35"/>
        <v>11113406653</v>
      </c>
      <c r="H502" s="49">
        <v>0</v>
      </c>
    </row>
    <row r="503" spans="1:8" ht="12.75">
      <c r="A503" s="49"/>
      <c r="B503" s="106">
        <v>1994</v>
      </c>
      <c r="C503" s="49">
        <v>3819936218</v>
      </c>
      <c r="D503" s="49">
        <v>2179499942</v>
      </c>
      <c r="E503" s="49">
        <v>4258140845</v>
      </c>
      <c r="F503" s="49">
        <v>646454967</v>
      </c>
      <c r="G503" s="3">
        <f t="shared" si="35"/>
        <v>10904031972</v>
      </c>
      <c r="H503" s="49">
        <v>0</v>
      </c>
    </row>
    <row r="504" spans="1:8" ht="12.75">
      <c r="A504" s="49"/>
      <c r="B504" s="106">
        <v>1995</v>
      </c>
      <c r="C504" s="49">
        <v>4118333150</v>
      </c>
      <c r="D504" s="49">
        <v>2336864381</v>
      </c>
      <c r="E504" s="49">
        <v>4489683366</v>
      </c>
      <c r="F504" s="49">
        <v>819651829</v>
      </c>
      <c r="G504" s="3">
        <f t="shared" si="35"/>
        <v>11764532726</v>
      </c>
      <c r="H504" s="49">
        <v>0</v>
      </c>
    </row>
    <row r="505" spans="1:8" ht="12.75">
      <c r="A505" s="49"/>
      <c r="B505" s="106">
        <v>1996</v>
      </c>
      <c r="C505" s="49">
        <v>3975047154</v>
      </c>
      <c r="D505" s="49">
        <v>1909547932</v>
      </c>
      <c r="E505" s="49">
        <v>5602533542</v>
      </c>
      <c r="F505" s="49">
        <v>551809112</v>
      </c>
      <c r="G505" s="3">
        <f t="shared" si="35"/>
        <v>12038937740</v>
      </c>
      <c r="H505" s="49">
        <v>0</v>
      </c>
    </row>
    <row r="506" spans="1:8" ht="12.75">
      <c r="A506" s="49"/>
      <c r="B506" s="106">
        <v>1997</v>
      </c>
      <c r="C506" s="49">
        <v>4104119628</v>
      </c>
      <c r="D506" s="49">
        <v>1912971877</v>
      </c>
      <c r="E506" s="49">
        <v>5500310888</v>
      </c>
      <c r="F506" s="49">
        <v>727195937</v>
      </c>
      <c r="G506" s="3">
        <f t="shared" si="35"/>
        <v>12244598330</v>
      </c>
      <c r="H506" s="49">
        <v>0</v>
      </c>
    </row>
    <row r="507" spans="1:8" ht="12.75">
      <c r="A507" s="49"/>
      <c r="B507" s="106">
        <v>1998</v>
      </c>
      <c r="C507" s="107">
        <v>3760213838</v>
      </c>
      <c r="D507" s="107">
        <v>2023173180</v>
      </c>
      <c r="E507" s="107">
        <v>5903365925</v>
      </c>
      <c r="F507" s="107">
        <v>558994105</v>
      </c>
      <c r="G507" s="3">
        <f>SUM(C507:F507)</f>
        <v>12245747048</v>
      </c>
      <c r="H507" s="49">
        <v>0</v>
      </c>
    </row>
    <row r="508" spans="1:8" ht="12.75">
      <c r="A508" s="49"/>
      <c r="B508" s="106">
        <v>1999</v>
      </c>
      <c r="C508" s="107">
        <v>4183454778</v>
      </c>
      <c r="D508" s="107">
        <v>2853879537</v>
      </c>
      <c r="E508" s="107">
        <v>6488902076</v>
      </c>
      <c r="F508" s="107">
        <v>551307354</v>
      </c>
      <c r="G508" s="3">
        <f>SUM(C508:F508)</f>
        <v>14077543745</v>
      </c>
      <c r="H508" s="49">
        <v>0</v>
      </c>
    </row>
    <row r="509" spans="1:8" ht="12.75">
      <c r="A509" s="49"/>
      <c r="B509" s="106">
        <v>2000</v>
      </c>
      <c r="C509" s="129">
        <v>3779121377</v>
      </c>
      <c r="D509" s="129">
        <v>3602435917</v>
      </c>
      <c r="E509" s="129">
        <v>7043854647</v>
      </c>
      <c r="F509" s="107">
        <v>505227072</v>
      </c>
      <c r="G509" s="3">
        <f>SUM(C509:F509)</f>
        <v>14930639013</v>
      </c>
      <c r="H509" s="107">
        <v>0</v>
      </c>
    </row>
    <row r="510" spans="1:8" ht="12.75">
      <c r="A510" s="49"/>
      <c r="C510" s="49"/>
      <c r="D510" s="49"/>
      <c r="E510" s="49"/>
      <c r="F510" s="49"/>
      <c r="G510" s="49"/>
      <c r="H510" s="49"/>
    </row>
    <row r="511" spans="1:8" ht="12.75">
      <c r="A511" s="49" t="s">
        <v>58</v>
      </c>
      <c r="B511" s="106">
        <v>1988</v>
      </c>
      <c r="C511" s="49">
        <v>616592071</v>
      </c>
      <c r="D511" s="49">
        <v>419483946</v>
      </c>
      <c r="E511" s="49">
        <v>642145110</v>
      </c>
      <c r="F511" s="49">
        <v>0</v>
      </c>
      <c r="G511" s="3">
        <f>SUM(C511:F511)</f>
        <v>1678221127</v>
      </c>
      <c r="H511" s="49">
        <v>0</v>
      </c>
    </row>
    <row r="512" spans="1:8" ht="12.75">
      <c r="A512" s="49"/>
      <c r="B512" s="106">
        <v>1989</v>
      </c>
      <c r="C512" s="49">
        <v>588134826</v>
      </c>
      <c r="D512" s="49">
        <v>444775606</v>
      </c>
      <c r="E512" s="49">
        <v>698963531</v>
      </c>
      <c r="F512" s="49">
        <v>0</v>
      </c>
      <c r="G512" s="3">
        <f aca="true" t="shared" si="36" ref="G512:G520">SUM(C512:F512)</f>
        <v>1731873963</v>
      </c>
      <c r="H512" s="49">
        <v>0</v>
      </c>
    </row>
    <row r="513" spans="1:8" ht="12.75">
      <c r="A513" s="49"/>
      <c r="B513" s="106">
        <v>1990</v>
      </c>
      <c r="C513" s="49">
        <v>612296761</v>
      </c>
      <c r="D513" s="49">
        <v>543871818.0799999</v>
      </c>
      <c r="E513" s="49">
        <v>733415184</v>
      </c>
      <c r="F513" s="49">
        <v>0</v>
      </c>
      <c r="G513" s="3">
        <f t="shared" si="36"/>
        <v>1889583763.08</v>
      </c>
      <c r="H513" s="49">
        <v>0</v>
      </c>
    </row>
    <row r="514" spans="1:8" ht="12.75">
      <c r="A514" s="49"/>
      <c r="B514" s="106">
        <v>1991</v>
      </c>
      <c r="C514" s="49">
        <v>668388118</v>
      </c>
      <c r="D514" s="49">
        <v>578791425</v>
      </c>
      <c r="E514" s="49">
        <v>784259157</v>
      </c>
      <c r="F514" s="49">
        <v>0</v>
      </c>
      <c r="G514" s="3">
        <f t="shared" si="36"/>
        <v>2031438700</v>
      </c>
      <c r="H514" s="49">
        <v>0</v>
      </c>
    </row>
    <row r="515" spans="1:8" ht="12.75">
      <c r="A515" s="49"/>
      <c r="B515" s="106">
        <v>1992</v>
      </c>
      <c r="C515" s="49">
        <v>707696169</v>
      </c>
      <c r="D515" s="49">
        <v>629789857.84</v>
      </c>
      <c r="E515" s="49">
        <v>845953596</v>
      </c>
      <c r="F515" s="49">
        <v>0</v>
      </c>
      <c r="G515" s="3">
        <f t="shared" si="36"/>
        <v>2183439622.84</v>
      </c>
      <c r="H515" s="49">
        <v>0</v>
      </c>
    </row>
    <row r="516" spans="1:8" ht="12.75">
      <c r="A516" s="49"/>
      <c r="B516" s="106">
        <v>1993</v>
      </c>
      <c r="C516" s="49">
        <v>724875640</v>
      </c>
      <c r="D516" s="49">
        <v>536701938</v>
      </c>
      <c r="E516" s="49">
        <v>1071589567</v>
      </c>
      <c r="F516" s="49">
        <v>0</v>
      </c>
      <c r="G516" s="3">
        <f t="shared" si="36"/>
        <v>2333167145</v>
      </c>
      <c r="H516" s="49">
        <v>0</v>
      </c>
    </row>
    <row r="517" spans="1:8" ht="12.75">
      <c r="A517" s="49"/>
      <c r="B517" s="106">
        <v>1994</v>
      </c>
      <c r="C517" s="49">
        <v>792088110</v>
      </c>
      <c r="D517" s="49">
        <v>582260416</v>
      </c>
      <c r="E517" s="49">
        <v>1080525188</v>
      </c>
      <c r="F517" s="49">
        <v>0</v>
      </c>
      <c r="G517" s="3">
        <f t="shared" si="36"/>
        <v>2454873714</v>
      </c>
      <c r="H517" s="49">
        <v>0</v>
      </c>
    </row>
    <row r="518" spans="1:8" ht="12.75">
      <c r="A518" s="49"/>
      <c r="B518" s="106">
        <v>1995</v>
      </c>
      <c r="C518" s="49">
        <v>814360950</v>
      </c>
      <c r="D518" s="49">
        <v>620410943</v>
      </c>
      <c r="E518" s="49">
        <v>1125179250</v>
      </c>
      <c r="F518" s="49">
        <v>0</v>
      </c>
      <c r="G518" s="3">
        <f t="shared" si="36"/>
        <v>2559951143</v>
      </c>
      <c r="H518" s="49">
        <v>0</v>
      </c>
    </row>
    <row r="519" spans="1:8" ht="12.75">
      <c r="A519" s="49"/>
      <c r="B519" s="106">
        <v>1996</v>
      </c>
      <c r="C519" s="49">
        <v>789424307</v>
      </c>
      <c r="D519" s="49">
        <v>490109556</v>
      </c>
      <c r="E519" s="49">
        <v>1184654949</v>
      </c>
      <c r="F519" s="49">
        <v>0</v>
      </c>
      <c r="G519" s="3">
        <f t="shared" si="36"/>
        <v>2464188812</v>
      </c>
      <c r="H519" s="49">
        <v>0</v>
      </c>
    </row>
    <row r="520" spans="1:8" ht="12.75">
      <c r="A520" s="49"/>
      <c r="B520" s="106">
        <v>1997</v>
      </c>
      <c r="C520" s="49">
        <v>770220072</v>
      </c>
      <c r="D520" s="49">
        <v>494871326</v>
      </c>
      <c r="E520" s="49">
        <v>1244437896</v>
      </c>
      <c r="F520" s="49">
        <v>0</v>
      </c>
      <c r="G520" s="3">
        <f t="shared" si="36"/>
        <v>2509529294</v>
      </c>
      <c r="H520" s="49">
        <v>0</v>
      </c>
    </row>
    <row r="521" spans="1:8" ht="12.75">
      <c r="A521" s="49"/>
      <c r="B521" s="106">
        <v>1998</v>
      </c>
      <c r="C521" s="107">
        <v>776113533</v>
      </c>
      <c r="D521" s="107">
        <v>475026538</v>
      </c>
      <c r="E521" s="107">
        <v>1310866836</v>
      </c>
      <c r="F521" s="49">
        <v>0</v>
      </c>
      <c r="G521" s="3">
        <f>SUM(C521:F521)</f>
        <v>2562006907</v>
      </c>
      <c r="H521" s="49">
        <v>0</v>
      </c>
    </row>
    <row r="522" spans="1:8" ht="12.75">
      <c r="A522" s="49"/>
      <c r="B522" s="106">
        <v>1999</v>
      </c>
      <c r="C522" s="107">
        <v>780537634</v>
      </c>
      <c r="D522" s="107">
        <v>618103240</v>
      </c>
      <c r="E522" s="107">
        <v>1300192293</v>
      </c>
      <c r="F522" s="49">
        <v>0</v>
      </c>
      <c r="G522" s="3">
        <f>SUM(C522:F522)</f>
        <v>2698833167</v>
      </c>
      <c r="H522" s="49">
        <v>0</v>
      </c>
    </row>
    <row r="523" spans="1:8" ht="12.75">
      <c r="A523" s="49"/>
      <c r="B523" s="106">
        <v>2000</v>
      </c>
      <c r="C523" s="129">
        <v>811989165</v>
      </c>
      <c r="D523" s="129">
        <v>698871483</v>
      </c>
      <c r="E523" s="129">
        <v>1371204007</v>
      </c>
      <c r="F523" s="107">
        <v>0</v>
      </c>
      <c r="G523" s="3">
        <f>SUM(C523:F523)</f>
        <v>2882064655</v>
      </c>
      <c r="H523" s="107">
        <v>0</v>
      </c>
    </row>
    <row r="524" spans="1:8" ht="12.75">
      <c r="A524" s="49"/>
      <c r="C524" s="49"/>
      <c r="D524" s="49"/>
      <c r="E524" s="49"/>
      <c r="F524" s="49"/>
      <c r="G524" s="49"/>
      <c r="H524" s="49"/>
    </row>
    <row r="525" spans="1:8" ht="12.75">
      <c r="A525" s="49" t="s">
        <v>59</v>
      </c>
      <c r="B525" s="106">
        <v>1988</v>
      </c>
      <c r="C525" s="49">
        <v>506312289</v>
      </c>
      <c r="D525" s="49">
        <v>895696039</v>
      </c>
      <c r="E525" s="49">
        <v>428769940</v>
      </c>
      <c r="F525" s="49">
        <v>0</v>
      </c>
      <c r="G525" s="3">
        <f>SUM(C525:F525)</f>
        <v>1830778268</v>
      </c>
      <c r="H525" s="49">
        <v>0</v>
      </c>
    </row>
    <row r="526" spans="1:8" ht="12.75">
      <c r="A526" s="49"/>
      <c r="B526" s="106">
        <v>1989</v>
      </c>
      <c r="C526" s="49">
        <v>514579970</v>
      </c>
      <c r="D526" s="49">
        <v>1030798115</v>
      </c>
      <c r="E526" s="49">
        <v>476923224</v>
      </c>
      <c r="F526" s="49">
        <v>0</v>
      </c>
      <c r="G526" s="3">
        <f aca="true" t="shared" si="37" ref="G526:G534">SUM(C526:F526)</f>
        <v>2022301309</v>
      </c>
      <c r="H526" s="49">
        <v>0</v>
      </c>
    </row>
    <row r="527" spans="1:8" ht="12.75">
      <c r="A527" s="49"/>
      <c r="B527" s="106">
        <v>1990</v>
      </c>
      <c r="C527" s="49">
        <v>537896369</v>
      </c>
      <c r="D527" s="49">
        <v>937962526.04</v>
      </c>
      <c r="E527" s="49">
        <v>544414811</v>
      </c>
      <c r="F527" s="49">
        <v>0</v>
      </c>
      <c r="G527" s="3">
        <f t="shared" si="37"/>
        <v>2020273706.04</v>
      </c>
      <c r="H527" s="49">
        <v>0</v>
      </c>
    </row>
    <row r="528" spans="1:8" ht="12.75">
      <c r="A528" s="49"/>
      <c r="B528" s="106">
        <v>1991</v>
      </c>
      <c r="C528" s="49">
        <v>567228111</v>
      </c>
      <c r="D528" s="49">
        <v>830408324</v>
      </c>
      <c r="E528" s="49">
        <v>555223454</v>
      </c>
      <c r="F528" s="49">
        <v>260045972</v>
      </c>
      <c r="G528" s="3">
        <f t="shared" si="37"/>
        <v>2212905861</v>
      </c>
      <c r="H528" s="49">
        <v>0</v>
      </c>
    </row>
    <row r="529" spans="1:8" ht="12.75">
      <c r="A529" s="49"/>
      <c r="B529" s="106">
        <v>1992</v>
      </c>
      <c r="C529" s="49">
        <v>596415790</v>
      </c>
      <c r="D529" s="49">
        <v>812673519.64</v>
      </c>
      <c r="E529" s="49">
        <v>627877935</v>
      </c>
      <c r="F529" s="49">
        <v>281849324</v>
      </c>
      <c r="G529" s="3">
        <f t="shared" si="37"/>
        <v>2318816568.64</v>
      </c>
      <c r="H529" s="49">
        <v>0</v>
      </c>
    </row>
    <row r="530" spans="1:8" ht="12.75">
      <c r="A530" s="49"/>
      <c r="B530" s="106">
        <v>1993</v>
      </c>
      <c r="C530" s="49">
        <v>622685909</v>
      </c>
      <c r="D530" s="49">
        <v>696695276</v>
      </c>
      <c r="E530" s="49">
        <v>582601955</v>
      </c>
      <c r="F530" s="49">
        <v>192373597</v>
      </c>
      <c r="G530" s="3">
        <f t="shared" si="37"/>
        <v>2094356737</v>
      </c>
      <c r="H530" s="49">
        <v>0</v>
      </c>
    </row>
    <row r="531" spans="1:8" ht="12.75">
      <c r="A531" s="49"/>
      <c r="B531" s="106">
        <v>1994</v>
      </c>
      <c r="C531" s="49">
        <v>697121068</v>
      </c>
      <c r="D531" s="49">
        <v>925325110</v>
      </c>
      <c r="E531" s="49">
        <v>569074748</v>
      </c>
      <c r="F531" s="49">
        <v>152049491</v>
      </c>
      <c r="G531" s="3">
        <f t="shared" si="37"/>
        <v>2343570417</v>
      </c>
      <c r="H531" s="49">
        <v>0</v>
      </c>
    </row>
    <row r="532" spans="1:8" ht="12.75">
      <c r="A532" s="49"/>
      <c r="B532" s="106">
        <v>1995</v>
      </c>
      <c r="C532" s="49">
        <v>714798506</v>
      </c>
      <c r="D532" s="49">
        <v>914040453</v>
      </c>
      <c r="E532" s="49">
        <v>613797359</v>
      </c>
      <c r="F532" s="49">
        <v>60386398</v>
      </c>
      <c r="G532" s="3">
        <f t="shared" si="37"/>
        <v>2303022716</v>
      </c>
      <c r="H532" s="49">
        <v>0</v>
      </c>
    </row>
    <row r="533" spans="1:8" ht="12.75">
      <c r="A533" s="49"/>
      <c r="B533" s="106">
        <v>1996</v>
      </c>
      <c r="C533" s="49">
        <v>755357432</v>
      </c>
      <c r="D533" s="49">
        <v>715264307</v>
      </c>
      <c r="E533" s="49">
        <v>654376965</v>
      </c>
      <c r="F533" s="49">
        <v>62180671</v>
      </c>
      <c r="G533" s="3">
        <f t="shared" si="37"/>
        <v>2187179375</v>
      </c>
      <c r="H533" s="49">
        <v>0</v>
      </c>
    </row>
    <row r="534" spans="1:8" ht="12.75">
      <c r="A534" s="49"/>
      <c r="B534" s="106">
        <v>1997</v>
      </c>
      <c r="C534" s="49">
        <v>719950509</v>
      </c>
      <c r="D534" s="49">
        <v>686661197</v>
      </c>
      <c r="E534" s="49">
        <v>792864569</v>
      </c>
      <c r="F534" s="49">
        <v>65154294</v>
      </c>
      <c r="G534" s="3">
        <f t="shared" si="37"/>
        <v>2264630569</v>
      </c>
      <c r="H534" s="49">
        <v>0</v>
      </c>
    </row>
    <row r="535" spans="1:8" ht="12.75">
      <c r="A535" s="49"/>
      <c r="B535" s="106">
        <v>1998</v>
      </c>
      <c r="C535" s="107">
        <v>720826519</v>
      </c>
      <c r="D535" s="107">
        <v>550848286</v>
      </c>
      <c r="E535" s="107">
        <v>960047164</v>
      </c>
      <c r="F535" s="107">
        <v>56616238</v>
      </c>
      <c r="G535" s="3">
        <f>SUM(C535:F535)</f>
        <v>2288338207</v>
      </c>
      <c r="H535" s="49">
        <v>0</v>
      </c>
    </row>
    <row r="536" spans="1:8" ht="12.75">
      <c r="A536" s="49"/>
      <c r="B536" s="106">
        <v>1999</v>
      </c>
      <c r="C536" s="107">
        <v>728877210</v>
      </c>
      <c r="D536" s="107">
        <v>726671578</v>
      </c>
      <c r="E536" s="107">
        <v>786285685</v>
      </c>
      <c r="F536" s="107">
        <v>125216390</v>
      </c>
      <c r="G536" s="3">
        <f>SUM(C536:F536)</f>
        <v>2367050863</v>
      </c>
      <c r="H536" s="49">
        <v>0</v>
      </c>
    </row>
    <row r="537" spans="1:8" ht="12.75">
      <c r="A537" s="49"/>
      <c r="B537" s="106">
        <v>2000</v>
      </c>
      <c r="C537" s="129">
        <v>743282612</v>
      </c>
      <c r="D537" s="129">
        <v>893636452</v>
      </c>
      <c r="E537" s="129">
        <v>909940157</v>
      </c>
      <c r="F537" s="107">
        <v>73526876</v>
      </c>
      <c r="G537" s="3">
        <f>SUM(C537:F537)</f>
        <v>2620386097</v>
      </c>
      <c r="H537" s="107">
        <v>0</v>
      </c>
    </row>
    <row r="538" spans="1:8" ht="12.75">
      <c r="A538" s="49"/>
      <c r="C538" s="49"/>
      <c r="D538" s="49"/>
      <c r="E538" s="49"/>
      <c r="F538" s="49"/>
      <c r="G538" s="49"/>
      <c r="H538" s="49"/>
    </row>
    <row r="539" spans="1:8" ht="12.75">
      <c r="A539" s="49" t="s">
        <v>60</v>
      </c>
      <c r="B539" s="106">
        <v>1988</v>
      </c>
      <c r="C539" s="49">
        <v>2700343793</v>
      </c>
      <c r="D539" s="49">
        <v>2724377425</v>
      </c>
      <c r="E539" s="49">
        <v>1690553654</v>
      </c>
      <c r="F539" s="49">
        <v>0</v>
      </c>
      <c r="G539" s="3">
        <f>SUM(C539:F539)</f>
        <v>7115274872</v>
      </c>
      <c r="H539" s="49">
        <v>0</v>
      </c>
    </row>
    <row r="540" spans="1:8" ht="12.75">
      <c r="A540" s="49"/>
      <c r="B540" s="106">
        <v>1989</v>
      </c>
      <c r="C540" s="49">
        <v>2859921673</v>
      </c>
      <c r="D540" s="49">
        <v>3506394627</v>
      </c>
      <c r="E540" s="49">
        <v>1785997652</v>
      </c>
      <c r="F540" s="49">
        <v>0</v>
      </c>
      <c r="G540" s="3">
        <f aca="true" t="shared" si="38" ref="G540:G548">SUM(C540:F540)</f>
        <v>8152313952</v>
      </c>
      <c r="H540" s="49">
        <v>0</v>
      </c>
    </row>
    <row r="541" spans="1:8" ht="12.75">
      <c r="A541" s="49"/>
      <c r="B541" s="106">
        <v>1990</v>
      </c>
      <c r="C541" s="49">
        <v>3035490589</v>
      </c>
      <c r="D541" s="49">
        <v>3622625730.4</v>
      </c>
      <c r="E541" s="49">
        <v>1888296161</v>
      </c>
      <c r="F541" s="49">
        <v>0</v>
      </c>
      <c r="G541" s="3">
        <f t="shared" si="38"/>
        <v>8546412480.4</v>
      </c>
      <c r="H541" s="49">
        <v>0</v>
      </c>
    </row>
    <row r="542" spans="1:8" ht="12.75">
      <c r="A542" s="49"/>
      <c r="B542" s="106">
        <v>1991</v>
      </c>
      <c r="C542" s="49">
        <v>3191579628</v>
      </c>
      <c r="D542" s="49">
        <v>2821578406</v>
      </c>
      <c r="E542" s="49">
        <v>1985179991</v>
      </c>
      <c r="F542" s="49">
        <v>0</v>
      </c>
      <c r="G542" s="3">
        <f t="shared" si="38"/>
        <v>7998338025</v>
      </c>
      <c r="H542" s="49">
        <v>0</v>
      </c>
    </row>
    <row r="543" spans="1:8" ht="12.75">
      <c r="A543" s="49"/>
      <c r="B543" s="106">
        <v>1992</v>
      </c>
      <c r="C543" s="49">
        <v>3358538676</v>
      </c>
      <c r="D543" s="49">
        <v>2438918555.16</v>
      </c>
      <c r="E543" s="49">
        <v>2017525467</v>
      </c>
      <c r="F543" s="49">
        <v>1628237584</v>
      </c>
      <c r="G543" s="3">
        <f t="shared" si="38"/>
        <v>9443220282.16</v>
      </c>
      <c r="H543" s="49">
        <v>0</v>
      </c>
    </row>
    <row r="544" spans="1:8" ht="12.75">
      <c r="A544" s="49"/>
      <c r="B544" s="106">
        <v>1993</v>
      </c>
      <c r="C544" s="49">
        <v>3578335954</v>
      </c>
      <c r="D544" s="49">
        <v>2225973485</v>
      </c>
      <c r="E544" s="49">
        <v>2117059165</v>
      </c>
      <c r="F544" s="49">
        <v>1379394121</v>
      </c>
      <c r="G544" s="3">
        <f t="shared" si="38"/>
        <v>9300762725</v>
      </c>
      <c r="H544" s="49">
        <v>0</v>
      </c>
    </row>
    <row r="545" spans="1:8" ht="12.75">
      <c r="A545" s="49"/>
      <c r="B545" s="106">
        <v>1994</v>
      </c>
      <c r="C545" s="49">
        <v>3734032803</v>
      </c>
      <c r="D545" s="49">
        <v>2530741767</v>
      </c>
      <c r="E545" s="49">
        <v>2228943235</v>
      </c>
      <c r="F545" s="49">
        <v>1369288162</v>
      </c>
      <c r="G545" s="3">
        <f t="shared" si="38"/>
        <v>9863005967</v>
      </c>
      <c r="H545" s="49">
        <v>0</v>
      </c>
    </row>
    <row r="546" spans="1:8" ht="12.75">
      <c r="A546" s="49"/>
      <c r="B546" s="106">
        <v>1995</v>
      </c>
      <c r="C546" s="49">
        <v>3790467592</v>
      </c>
      <c r="D546" s="49">
        <v>2878497123</v>
      </c>
      <c r="E546" s="49">
        <v>2354037821</v>
      </c>
      <c r="F546" s="49">
        <v>1244507998</v>
      </c>
      <c r="G546" s="3">
        <f t="shared" si="38"/>
        <v>10267510534</v>
      </c>
      <c r="H546" s="49">
        <v>0</v>
      </c>
    </row>
    <row r="547" spans="1:8" ht="12.75">
      <c r="A547" s="49"/>
      <c r="B547" s="106">
        <v>1996</v>
      </c>
      <c r="C547" s="49">
        <v>3878535536</v>
      </c>
      <c r="D547" s="49">
        <v>2375412080</v>
      </c>
      <c r="E547" s="49">
        <v>2442567996</v>
      </c>
      <c r="F547" s="49">
        <v>942485425</v>
      </c>
      <c r="G547" s="3">
        <f t="shared" si="38"/>
        <v>9639001037</v>
      </c>
      <c r="H547" s="49">
        <v>0</v>
      </c>
    </row>
    <row r="548" spans="1:8" ht="12.75">
      <c r="A548" s="49"/>
      <c r="B548" s="106">
        <v>1997</v>
      </c>
      <c r="C548" s="49">
        <v>4096755372</v>
      </c>
      <c r="D548" s="49">
        <v>2561449089</v>
      </c>
      <c r="E548" s="49">
        <v>3046664447</v>
      </c>
      <c r="F548" s="49">
        <v>1121172513</v>
      </c>
      <c r="G548" s="3">
        <f t="shared" si="38"/>
        <v>10826041421</v>
      </c>
      <c r="H548" s="49">
        <v>0</v>
      </c>
    </row>
    <row r="549" spans="1:8" ht="12.75">
      <c r="A549" s="49"/>
      <c r="B549" s="106">
        <v>1998</v>
      </c>
      <c r="C549" s="107">
        <v>4404475350</v>
      </c>
      <c r="D549" s="107">
        <v>2543399536</v>
      </c>
      <c r="E549" s="107">
        <v>3807399187</v>
      </c>
      <c r="F549" s="107">
        <v>1180688239</v>
      </c>
      <c r="G549" s="3">
        <f>SUM(C549:F549)</f>
        <v>11935962312</v>
      </c>
      <c r="H549" s="49">
        <v>0</v>
      </c>
    </row>
    <row r="550" spans="1:8" ht="12.75">
      <c r="A550" s="49"/>
      <c r="B550" s="106">
        <v>1999</v>
      </c>
      <c r="C550" s="107">
        <v>3949231052</v>
      </c>
      <c r="D550" s="107">
        <v>3219744087</v>
      </c>
      <c r="E550" s="107">
        <v>4298497622</v>
      </c>
      <c r="F550" s="107">
        <v>1691105187</v>
      </c>
      <c r="G550" s="3">
        <f>SUM(C550:F550)</f>
        <v>13158577948</v>
      </c>
      <c r="H550" s="49">
        <v>0</v>
      </c>
    </row>
    <row r="551" spans="1:8" ht="12.75">
      <c r="A551" s="49"/>
      <c r="B551" s="106">
        <v>2000</v>
      </c>
      <c r="C551" s="129">
        <v>4065294184</v>
      </c>
      <c r="D551" s="129">
        <v>4488726962</v>
      </c>
      <c r="E551" s="129">
        <v>4761736114</v>
      </c>
      <c r="F551" s="107">
        <v>2041018228</v>
      </c>
      <c r="G551" s="3">
        <f>SUM(C551:F551)</f>
        <v>15356775488</v>
      </c>
      <c r="H551" s="107">
        <v>0</v>
      </c>
    </row>
    <row r="552" spans="1:8" ht="12.75">
      <c r="A552" s="49"/>
      <c r="C552" s="49"/>
      <c r="D552" s="49"/>
      <c r="E552" s="49"/>
      <c r="F552" s="49"/>
      <c r="G552" s="49"/>
      <c r="H552" s="49"/>
    </row>
    <row r="553" spans="1:8" ht="12.75">
      <c r="A553" s="49" t="s">
        <v>61</v>
      </c>
      <c r="B553" s="106">
        <v>1988</v>
      </c>
      <c r="C553" s="49">
        <v>202599488</v>
      </c>
      <c r="D553" s="49">
        <v>25279811</v>
      </c>
      <c r="E553" s="49">
        <v>425612159</v>
      </c>
      <c r="F553" s="49">
        <v>0</v>
      </c>
      <c r="G553" s="3">
        <f>SUM(C553:F553)</f>
        <v>653491458</v>
      </c>
      <c r="H553" s="49">
        <v>0</v>
      </c>
    </row>
    <row r="554" spans="1:8" ht="12.75">
      <c r="A554" s="49"/>
      <c r="B554" s="106">
        <v>1989</v>
      </c>
      <c r="C554" s="49">
        <v>208835315</v>
      </c>
      <c r="D554" s="49">
        <v>39507260</v>
      </c>
      <c r="E554" s="49">
        <v>459918822</v>
      </c>
      <c r="F554" s="49">
        <v>0</v>
      </c>
      <c r="G554" s="3">
        <f aca="true" t="shared" si="39" ref="G554:G562">SUM(C554:F554)</f>
        <v>708261397</v>
      </c>
      <c r="H554" s="49">
        <v>0</v>
      </c>
    </row>
    <row r="555" spans="1:8" ht="12.75">
      <c r="A555" s="49"/>
      <c r="B555" s="106">
        <v>1990</v>
      </c>
      <c r="C555" s="49">
        <v>218158248</v>
      </c>
      <c r="D555" s="49">
        <v>44600135.52</v>
      </c>
      <c r="E555" s="49">
        <v>491454195</v>
      </c>
      <c r="F555" s="49">
        <v>0</v>
      </c>
      <c r="G555" s="3">
        <f t="shared" si="39"/>
        <v>754212578.52</v>
      </c>
      <c r="H555" s="49">
        <v>0</v>
      </c>
    </row>
    <row r="556" spans="1:8" ht="12.75">
      <c r="A556" s="49"/>
      <c r="B556" s="106">
        <v>1991</v>
      </c>
      <c r="C556" s="49">
        <v>219457003</v>
      </c>
      <c r="D556" s="49">
        <v>48510553</v>
      </c>
      <c r="E556" s="49">
        <v>493779178</v>
      </c>
      <c r="F556" s="49">
        <v>0</v>
      </c>
      <c r="G556" s="3">
        <f t="shared" si="39"/>
        <v>761746734</v>
      </c>
      <c r="H556" s="49">
        <v>0</v>
      </c>
    </row>
    <row r="557" spans="1:8" ht="12.75">
      <c r="A557" s="49"/>
      <c r="B557" s="106">
        <v>1992</v>
      </c>
      <c r="C557" s="49">
        <v>242057864</v>
      </c>
      <c r="D557" s="49">
        <v>68159460.2</v>
      </c>
      <c r="E557" s="49">
        <v>488694921</v>
      </c>
      <c r="F557" s="49">
        <v>0</v>
      </c>
      <c r="G557" s="3">
        <f t="shared" si="39"/>
        <v>798912245.2</v>
      </c>
      <c r="H557" s="49">
        <v>0</v>
      </c>
    </row>
    <row r="558" spans="1:8" ht="12.75">
      <c r="A558" s="49"/>
      <c r="B558" s="106">
        <v>1993</v>
      </c>
      <c r="C558" s="49">
        <v>243162226</v>
      </c>
      <c r="D558" s="49">
        <v>46009753</v>
      </c>
      <c r="E558" s="49">
        <v>516131878</v>
      </c>
      <c r="F558" s="49">
        <v>0</v>
      </c>
      <c r="G558" s="3">
        <f t="shared" si="39"/>
        <v>805303857</v>
      </c>
      <c r="H558" s="49">
        <v>0</v>
      </c>
    </row>
    <row r="559" spans="1:8" ht="12.75">
      <c r="A559" s="49"/>
      <c r="B559" s="106">
        <v>1994</v>
      </c>
      <c r="C559" s="49">
        <v>273209720</v>
      </c>
      <c r="D559" s="49">
        <v>61908792</v>
      </c>
      <c r="E559" s="49">
        <v>547843632</v>
      </c>
      <c r="F559" s="49">
        <v>0</v>
      </c>
      <c r="G559" s="3">
        <f t="shared" si="39"/>
        <v>882962144</v>
      </c>
      <c r="H559" s="49">
        <v>0</v>
      </c>
    </row>
    <row r="560" spans="1:8" ht="12.75">
      <c r="A560" s="49"/>
      <c r="B560" s="106">
        <v>1995</v>
      </c>
      <c r="C560" s="49">
        <v>273978756</v>
      </c>
      <c r="D560" s="49">
        <v>51075560</v>
      </c>
      <c r="E560" s="49">
        <v>677006797</v>
      </c>
      <c r="F560" s="49">
        <v>0</v>
      </c>
      <c r="G560" s="3">
        <f t="shared" si="39"/>
        <v>1002061113</v>
      </c>
      <c r="H560" s="49">
        <v>0</v>
      </c>
    </row>
    <row r="561" spans="1:8" ht="12.75">
      <c r="A561" s="49"/>
      <c r="B561" s="106">
        <v>1996</v>
      </c>
      <c r="C561" s="49">
        <v>321962959</v>
      </c>
      <c r="D561" s="49">
        <v>60907369</v>
      </c>
      <c r="E561" s="49">
        <v>863693287</v>
      </c>
      <c r="F561" s="49">
        <v>0</v>
      </c>
      <c r="G561" s="3">
        <f t="shared" si="39"/>
        <v>1246563615</v>
      </c>
      <c r="H561" s="49">
        <v>0</v>
      </c>
    </row>
    <row r="562" spans="1:8" ht="12.75">
      <c r="A562" s="49"/>
      <c r="B562" s="106">
        <v>1997</v>
      </c>
      <c r="C562" s="49">
        <v>318651746</v>
      </c>
      <c r="D562" s="49">
        <v>57572959</v>
      </c>
      <c r="E562" s="49">
        <v>942379370</v>
      </c>
      <c r="F562" s="49">
        <v>0</v>
      </c>
      <c r="G562" s="3">
        <f t="shared" si="39"/>
        <v>1318604075</v>
      </c>
      <c r="H562" s="49">
        <v>0</v>
      </c>
    </row>
    <row r="563" spans="1:8" ht="12.75">
      <c r="A563" s="49"/>
      <c r="B563" s="106">
        <v>1998</v>
      </c>
      <c r="C563" s="107">
        <v>315930532</v>
      </c>
      <c r="D563" s="107">
        <v>50426968</v>
      </c>
      <c r="E563" s="107">
        <v>1026175813</v>
      </c>
      <c r="F563" s="49">
        <v>0</v>
      </c>
      <c r="G563" s="3">
        <f>SUM(C563:F563)</f>
        <v>1392533313</v>
      </c>
      <c r="H563" s="49">
        <v>0</v>
      </c>
    </row>
    <row r="564" spans="1:8" ht="12.75">
      <c r="A564" s="49"/>
      <c r="B564" s="106">
        <v>1999</v>
      </c>
      <c r="C564" s="107">
        <v>299651540</v>
      </c>
      <c r="D564" s="107">
        <v>78385779</v>
      </c>
      <c r="E564" s="107">
        <v>1506890561</v>
      </c>
      <c r="F564" s="49">
        <v>0</v>
      </c>
      <c r="G564" s="3">
        <f>SUM(C564:F564)</f>
        <v>1884927880</v>
      </c>
      <c r="H564" s="49">
        <v>0</v>
      </c>
    </row>
    <row r="565" spans="1:8" ht="12.75">
      <c r="A565" s="49"/>
      <c r="B565" s="106">
        <v>2000</v>
      </c>
      <c r="C565" s="129">
        <v>305819949</v>
      </c>
      <c r="D565" s="129">
        <v>117061021</v>
      </c>
      <c r="E565" s="129">
        <v>1327409479</v>
      </c>
      <c r="F565" s="107">
        <v>0</v>
      </c>
      <c r="G565" s="3">
        <f>SUM(C565:F565)</f>
        <v>1750290449</v>
      </c>
      <c r="H565" s="107">
        <v>0</v>
      </c>
    </row>
    <row r="566" spans="1:8" ht="12.75">
      <c r="A566" s="49"/>
      <c r="C566" s="49"/>
      <c r="D566" s="49"/>
      <c r="E566" s="49"/>
      <c r="F566" s="49"/>
      <c r="G566" s="49"/>
      <c r="H566" s="49"/>
    </row>
    <row r="567" spans="1:8" ht="12.75">
      <c r="A567" s="49" t="s">
        <v>62</v>
      </c>
      <c r="B567" s="106">
        <v>1988</v>
      </c>
      <c r="C567" s="49">
        <v>241592427</v>
      </c>
      <c r="D567" s="49">
        <v>135208925</v>
      </c>
      <c r="E567" s="49">
        <v>124908211</v>
      </c>
      <c r="F567" s="49">
        <v>0</v>
      </c>
      <c r="G567" s="3">
        <f>SUM(C567:F567)</f>
        <v>501709563</v>
      </c>
      <c r="H567" s="49">
        <v>0</v>
      </c>
    </row>
    <row r="568" spans="1:8" ht="12.75">
      <c r="A568" s="49"/>
      <c r="B568" s="106">
        <v>1989</v>
      </c>
      <c r="C568" s="49">
        <v>235543411</v>
      </c>
      <c r="D568" s="49">
        <v>177930743</v>
      </c>
      <c r="E568" s="49">
        <v>101472217</v>
      </c>
      <c r="F568" s="49">
        <v>0</v>
      </c>
      <c r="G568" s="3">
        <f aca="true" t="shared" si="40" ref="G568:G576">SUM(C568:F568)</f>
        <v>514946371</v>
      </c>
      <c r="H568" s="49">
        <v>0</v>
      </c>
    </row>
    <row r="569" spans="1:8" ht="12.75">
      <c r="A569" s="49"/>
      <c r="B569" s="106">
        <v>1990</v>
      </c>
      <c r="C569" s="49">
        <v>252225269</v>
      </c>
      <c r="D569" s="49">
        <v>313351542.2</v>
      </c>
      <c r="E569" s="49">
        <v>117873033</v>
      </c>
      <c r="F569" s="49">
        <v>0</v>
      </c>
      <c r="G569" s="3">
        <f t="shared" si="40"/>
        <v>683449844.2</v>
      </c>
      <c r="H569" s="49">
        <v>0</v>
      </c>
    </row>
    <row r="570" spans="1:8" ht="12.75">
      <c r="A570" s="49"/>
      <c r="B570" s="106">
        <v>1991</v>
      </c>
      <c r="C570" s="49">
        <v>242886184</v>
      </c>
      <c r="D570" s="49">
        <v>317370437</v>
      </c>
      <c r="E570" s="49">
        <v>130663108</v>
      </c>
      <c r="F570" s="49">
        <v>0</v>
      </c>
      <c r="G570" s="3">
        <f t="shared" si="40"/>
        <v>690919729</v>
      </c>
      <c r="H570" s="49">
        <v>0</v>
      </c>
    </row>
    <row r="571" spans="1:8" ht="12.75">
      <c r="A571" s="49"/>
      <c r="B571" s="106">
        <v>1992</v>
      </c>
      <c r="C571" s="49">
        <v>283767485</v>
      </c>
      <c r="D571" s="49">
        <v>187380350.32</v>
      </c>
      <c r="E571" s="49">
        <v>142290204</v>
      </c>
      <c r="F571" s="49">
        <v>0</v>
      </c>
      <c r="G571" s="3">
        <f t="shared" si="40"/>
        <v>613438039.3199999</v>
      </c>
      <c r="H571" s="49">
        <v>0</v>
      </c>
    </row>
    <row r="572" spans="1:8" ht="12.75">
      <c r="A572" s="49"/>
      <c r="B572" s="106">
        <v>1993</v>
      </c>
      <c r="C572" s="49">
        <v>275778174</v>
      </c>
      <c r="D572" s="49">
        <v>179480221</v>
      </c>
      <c r="E572" s="49">
        <v>163891426</v>
      </c>
      <c r="F572" s="49">
        <v>0</v>
      </c>
      <c r="G572" s="3">
        <f t="shared" si="40"/>
        <v>619149821</v>
      </c>
      <c r="H572" s="49">
        <v>0</v>
      </c>
    </row>
    <row r="573" spans="1:8" ht="12.75">
      <c r="A573" s="49"/>
      <c r="B573" s="106">
        <v>1994</v>
      </c>
      <c r="C573" s="49">
        <v>286520020</v>
      </c>
      <c r="D573" s="49">
        <v>269677400</v>
      </c>
      <c r="E573" s="49">
        <v>185799271</v>
      </c>
      <c r="F573" s="49">
        <v>0</v>
      </c>
      <c r="G573" s="3">
        <f t="shared" si="40"/>
        <v>741996691</v>
      </c>
      <c r="H573" s="49">
        <v>0</v>
      </c>
    </row>
    <row r="574" spans="1:8" ht="12.75">
      <c r="A574" s="49"/>
      <c r="B574" s="106">
        <v>1995</v>
      </c>
      <c r="C574" s="49">
        <v>344571784</v>
      </c>
      <c r="D574" s="49">
        <v>296639953</v>
      </c>
      <c r="E574" s="49">
        <v>169288773</v>
      </c>
      <c r="F574" s="49">
        <v>0</v>
      </c>
      <c r="G574" s="3">
        <f t="shared" si="40"/>
        <v>810500510</v>
      </c>
      <c r="H574" s="49">
        <v>0</v>
      </c>
    </row>
    <row r="575" spans="1:8" ht="12.75">
      <c r="A575" s="49"/>
      <c r="B575" s="106">
        <v>1996</v>
      </c>
      <c r="C575" s="49">
        <v>340977377</v>
      </c>
      <c r="D575" s="49">
        <v>275125829</v>
      </c>
      <c r="E575" s="49">
        <v>185044330</v>
      </c>
      <c r="F575" s="49">
        <v>56476573</v>
      </c>
      <c r="G575" s="3">
        <f t="shared" si="40"/>
        <v>857624109</v>
      </c>
      <c r="H575" s="49">
        <v>0</v>
      </c>
    </row>
    <row r="576" spans="1:8" ht="12.75">
      <c r="A576" s="49"/>
      <c r="B576" s="106">
        <v>1997</v>
      </c>
      <c r="C576" s="49">
        <v>492526568</v>
      </c>
      <c r="D576" s="49">
        <v>343303826</v>
      </c>
      <c r="E576" s="49">
        <v>185583861</v>
      </c>
      <c r="F576" s="49">
        <v>80439353</v>
      </c>
      <c r="G576" s="3">
        <f t="shared" si="40"/>
        <v>1101853608</v>
      </c>
      <c r="H576" s="49">
        <v>0</v>
      </c>
    </row>
    <row r="577" spans="1:8" ht="12.75">
      <c r="A577" s="49"/>
      <c r="B577" s="106">
        <v>1998</v>
      </c>
      <c r="C577" s="107">
        <v>389341189</v>
      </c>
      <c r="D577" s="107">
        <v>368445580</v>
      </c>
      <c r="E577" s="107">
        <v>231565704</v>
      </c>
      <c r="F577" s="107">
        <v>43056159</v>
      </c>
      <c r="G577" s="3">
        <f>SUM(C577:F577)</f>
        <v>1032408632</v>
      </c>
      <c r="H577" s="49">
        <v>0</v>
      </c>
    </row>
    <row r="578" spans="1:8" ht="12.75">
      <c r="A578" s="49"/>
      <c r="B578" s="106">
        <v>1999</v>
      </c>
      <c r="C578" s="107">
        <v>440446802</v>
      </c>
      <c r="D578" s="107">
        <v>494412734</v>
      </c>
      <c r="E578" s="107">
        <v>196223939</v>
      </c>
      <c r="F578" s="107">
        <v>37959052</v>
      </c>
      <c r="G578" s="3">
        <f>SUM(C578:F578)</f>
        <v>1169042527</v>
      </c>
      <c r="H578" s="49">
        <v>0</v>
      </c>
    </row>
    <row r="579" spans="1:8" ht="12.75">
      <c r="A579" s="49"/>
      <c r="B579" s="106">
        <v>2000</v>
      </c>
      <c r="C579" s="129">
        <v>375792365</v>
      </c>
      <c r="D579" s="129">
        <v>548477925</v>
      </c>
      <c r="E579" s="129">
        <v>189191140</v>
      </c>
      <c r="F579" s="107">
        <v>60020952</v>
      </c>
      <c r="G579" s="3">
        <f>SUM(C579:F579)</f>
        <v>1173482382</v>
      </c>
      <c r="H579" s="107">
        <v>0</v>
      </c>
    </row>
    <row r="580" spans="1:8" ht="12.75">
      <c r="A580" s="49"/>
      <c r="C580" s="49"/>
      <c r="D580" s="49"/>
      <c r="E580" s="49"/>
      <c r="F580" s="49"/>
      <c r="G580" s="49"/>
      <c r="H580" s="49"/>
    </row>
    <row r="581" spans="1:8" ht="12.75">
      <c r="A581" s="49" t="s">
        <v>63</v>
      </c>
      <c r="B581" s="106">
        <v>1988</v>
      </c>
      <c r="C581" s="49">
        <v>808452560</v>
      </c>
      <c r="D581" s="49">
        <v>346192899</v>
      </c>
      <c r="E581" s="49">
        <v>819627720</v>
      </c>
      <c r="F581" s="49">
        <v>0</v>
      </c>
      <c r="G581" s="3">
        <f>SUM(C581:F581)</f>
        <v>1974273179</v>
      </c>
      <c r="H581" s="49">
        <v>0</v>
      </c>
    </row>
    <row r="582" spans="1:8" ht="12.75">
      <c r="A582" s="49"/>
      <c r="B582" s="106">
        <v>1989</v>
      </c>
      <c r="C582" s="49">
        <v>814318036</v>
      </c>
      <c r="D582" s="49">
        <v>337981640</v>
      </c>
      <c r="E582" s="49">
        <v>875250418</v>
      </c>
      <c r="F582" s="49">
        <v>0</v>
      </c>
      <c r="G582" s="3">
        <f aca="true" t="shared" si="41" ref="G582:G590">SUM(C582:F582)</f>
        <v>2027550094</v>
      </c>
      <c r="H582" s="49">
        <v>0</v>
      </c>
    </row>
    <row r="583" spans="1:8" ht="12.75">
      <c r="A583" s="49"/>
      <c r="B583" s="106">
        <v>1990</v>
      </c>
      <c r="C583" s="49">
        <v>880477875</v>
      </c>
      <c r="D583" s="49">
        <v>476727196.2</v>
      </c>
      <c r="E583" s="49">
        <v>1005882561</v>
      </c>
      <c r="F583" s="49">
        <v>0</v>
      </c>
      <c r="G583" s="3">
        <f t="shared" si="41"/>
        <v>2363087632.2</v>
      </c>
      <c r="H583" s="49">
        <v>0</v>
      </c>
    </row>
    <row r="584" spans="1:8" ht="12.75">
      <c r="A584" s="49"/>
      <c r="B584" s="106">
        <v>1991</v>
      </c>
      <c r="C584" s="49">
        <v>930638160</v>
      </c>
      <c r="D584" s="49">
        <v>443003035</v>
      </c>
      <c r="E584" s="49">
        <v>984931346</v>
      </c>
      <c r="F584" s="49">
        <v>0</v>
      </c>
      <c r="G584" s="3">
        <f t="shared" si="41"/>
        <v>2358572541</v>
      </c>
      <c r="H584" s="49">
        <v>0</v>
      </c>
    </row>
    <row r="585" spans="1:8" ht="12.75">
      <c r="A585" s="49"/>
      <c r="B585" s="106">
        <v>1992</v>
      </c>
      <c r="C585" s="49">
        <v>970732687</v>
      </c>
      <c r="D585" s="49">
        <v>431429092.84</v>
      </c>
      <c r="E585" s="49">
        <v>1020691852</v>
      </c>
      <c r="F585" s="49">
        <v>0</v>
      </c>
      <c r="G585" s="3">
        <f t="shared" si="41"/>
        <v>2422853631.84</v>
      </c>
      <c r="H585" s="49">
        <v>0</v>
      </c>
    </row>
    <row r="586" spans="1:8" ht="12.75">
      <c r="A586" s="49"/>
      <c r="B586" s="106">
        <v>1993</v>
      </c>
      <c r="C586" s="49">
        <v>1053428777</v>
      </c>
      <c r="D586" s="49">
        <v>431367337</v>
      </c>
      <c r="E586" s="49">
        <v>1085608064</v>
      </c>
      <c r="F586" s="49">
        <v>0</v>
      </c>
      <c r="G586" s="3">
        <f t="shared" si="41"/>
        <v>2570404178</v>
      </c>
      <c r="H586" s="49">
        <v>0</v>
      </c>
    </row>
    <row r="587" spans="1:8" ht="12.75">
      <c r="A587" s="49"/>
      <c r="B587" s="106">
        <v>1994</v>
      </c>
      <c r="C587" s="49">
        <v>1135146769</v>
      </c>
      <c r="D587" s="49">
        <v>585195477</v>
      </c>
      <c r="E587" s="49">
        <v>1121728041</v>
      </c>
      <c r="F587" s="49">
        <v>0</v>
      </c>
      <c r="G587" s="3">
        <f t="shared" si="41"/>
        <v>2842070287</v>
      </c>
      <c r="H587" s="49">
        <v>0</v>
      </c>
    </row>
    <row r="588" spans="1:8" ht="12.75">
      <c r="A588" s="49"/>
      <c r="B588" s="106">
        <v>1995</v>
      </c>
      <c r="C588" s="49">
        <v>1209662608</v>
      </c>
      <c r="D588" s="49">
        <v>528614246</v>
      </c>
      <c r="E588" s="49">
        <v>1163662102</v>
      </c>
      <c r="F588" s="49">
        <v>0</v>
      </c>
      <c r="G588" s="3">
        <f t="shared" si="41"/>
        <v>2901938956</v>
      </c>
      <c r="H588" s="49">
        <v>0</v>
      </c>
    </row>
    <row r="589" spans="1:8" ht="12.75">
      <c r="A589" s="49"/>
      <c r="B589" s="106">
        <v>1996</v>
      </c>
      <c r="C589" s="49">
        <v>1134564209</v>
      </c>
      <c r="D589" s="49">
        <v>450933838</v>
      </c>
      <c r="E589" s="49">
        <v>1239784959</v>
      </c>
      <c r="F589" s="49">
        <v>0</v>
      </c>
      <c r="G589" s="3">
        <f t="shared" si="41"/>
        <v>2825283006</v>
      </c>
      <c r="H589" s="49">
        <v>0</v>
      </c>
    </row>
    <row r="590" spans="1:8" ht="12.75">
      <c r="A590" s="49"/>
      <c r="B590" s="106">
        <v>1997</v>
      </c>
      <c r="C590" s="49">
        <v>1119268528</v>
      </c>
      <c r="D590" s="49">
        <v>513078474</v>
      </c>
      <c r="E590" s="49">
        <v>1315429048</v>
      </c>
      <c r="F590" s="49">
        <v>0</v>
      </c>
      <c r="G590" s="3">
        <f t="shared" si="41"/>
        <v>2947776050</v>
      </c>
      <c r="H590" s="49">
        <v>0</v>
      </c>
    </row>
    <row r="591" spans="1:8" ht="12.75">
      <c r="A591" s="49"/>
      <c r="B591" s="106">
        <v>1998</v>
      </c>
      <c r="C591" s="107">
        <v>1217115119</v>
      </c>
      <c r="D591" s="107">
        <v>526140202</v>
      </c>
      <c r="E591" s="107">
        <v>1400686753</v>
      </c>
      <c r="F591" s="49">
        <v>0</v>
      </c>
      <c r="G591" s="3">
        <f>SUM(C591:F591)</f>
        <v>3143942074</v>
      </c>
      <c r="H591" s="49">
        <v>0</v>
      </c>
    </row>
    <row r="592" spans="1:8" ht="12.75">
      <c r="A592" s="49"/>
      <c r="B592" s="106">
        <v>1999</v>
      </c>
      <c r="C592" s="107">
        <v>1257134727</v>
      </c>
      <c r="D592" s="107">
        <v>776680609</v>
      </c>
      <c r="E592" s="107">
        <v>1476502636</v>
      </c>
      <c r="F592" s="49">
        <v>0</v>
      </c>
      <c r="G592" s="3">
        <f>SUM(C592:F592)</f>
        <v>3510317972</v>
      </c>
      <c r="H592" s="49">
        <v>0</v>
      </c>
    </row>
    <row r="593" spans="1:8" ht="12.75">
      <c r="A593" s="49"/>
      <c r="B593" s="106">
        <v>2000</v>
      </c>
      <c r="C593" s="129">
        <v>1234999145</v>
      </c>
      <c r="D593" s="129">
        <v>802629737</v>
      </c>
      <c r="E593" s="129">
        <v>1581222394</v>
      </c>
      <c r="F593" s="107">
        <v>0</v>
      </c>
      <c r="G593" s="3">
        <f>SUM(C593:F593)</f>
        <v>3618851276</v>
      </c>
      <c r="H593" s="107">
        <v>0</v>
      </c>
    </row>
    <row r="594" spans="1:8" ht="12.75">
      <c r="A594" s="49"/>
      <c r="C594" s="49"/>
      <c r="D594" s="49"/>
      <c r="E594" s="49"/>
      <c r="F594" s="49"/>
      <c r="G594" s="49"/>
      <c r="H594" s="49"/>
    </row>
    <row r="595" spans="1:8" ht="12.75">
      <c r="A595" s="49" t="s">
        <v>64</v>
      </c>
      <c r="B595" s="106">
        <v>1988</v>
      </c>
      <c r="C595" s="49">
        <v>171874879</v>
      </c>
      <c r="D595" s="49">
        <v>160470797</v>
      </c>
      <c r="E595" s="49">
        <v>224310316</v>
      </c>
      <c r="F595" s="49">
        <v>0</v>
      </c>
      <c r="G595" s="3">
        <f>SUM(C595:F595)</f>
        <v>556655992</v>
      </c>
      <c r="H595" s="49">
        <v>0</v>
      </c>
    </row>
    <row r="596" spans="1:8" ht="12.75">
      <c r="A596" s="49"/>
      <c r="B596" s="106">
        <v>1989</v>
      </c>
      <c r="C596" s="49">
        <v>164165888</v>
      </c>
      <c r="D596" s="49">
        <v>154402927</v>
      </c>
      <c r="E596" s="49">
        <v>239395164</v>
      </c>
      <c r="F596" s="49">
        <v>0</v>
      </c>
      <c r="G596" s="3">
        <f aca="true" t="shared" si="42" ref="G596:G604">SUM(C596:F596)</f>
        <v>557963979</v>
      </c>
      <c r="H596" s="49">
        <v>0</v>
      </c>
    </row>
    <row r="597" spans="1:8" ht="12.75">
      <c r="A597" s="49"/>
      <c r="B597" s="106">
        <v>1990</v>
      </c>
      <c r="C597" s="49">
        <v>167821811</v>
      </c>
      <c r="D597" s="49">
        <v>165387971.84</v>
      </c>
      <c r="E597" s="49">
        <v>254570615</v>
      </c>
      <c r="F597" s="49">
        <v>0</v>
      </c>
      <c r="G597" s="3">
        <f t="shared" si="42"/>
        <v>587780397.84</v>
      </c>
      <c r="H597" s="49">
        <v>0</v>
      </c>
    </row>
    <row r="598" spans="1:8" ht="12.75">
      <c r="A598" s="49"/>
      <c r="B598" s="106">
        <v>1991</v>
      </c>
      <c r="C598" s="49">
        <v>179567209</v>
      </c>
      <c r="D598" s="49">
        <v>181276707</v>
      </c>
      <c r="E598" s="49">
        <v>266294144</v>
      </c>
      <c r="F598" s="49">
        <v>0</v>
      </c>
      <c r="G598" s="3">
        <f t="shared" si="42"/>
        <v>627138060</v>
      </c>
      <c r="H598" s="49">
        <v>0</v>
      </c>
    </row>
    <row r="599" spans="1:8" ht="12.75">
      <c r="A599" s="49"/>
      <c r="B599" s="106">
        <v>1992</v>
      </c>
      <c r="C599" s="49">
        <v>189295694</v>
      </c>
      <c r="D599" s="49">
        <v>177520864.2</v>
      </c>
      <c r="E599" s="49">
        <v>293691882</v>
      </c>
      <c r="F599" s="49">
        <v>0</v>
      </c>
      <c r="G599" s="3">
        <f t="shared" si="42"/>
        <v>660508440.2</v>
      </c>
      <c r="H599" s="49">
        <v>0</v>
      </c>
    </row>
    <row r="600" spans="1:8" ht="12.75">
      <c r="A600" s="49"/>
      <c r="B600" s="106">
        <v>1993</v>
      </c>
      <c r="C600" s="49">
        <v>184534209</v>
      </c>
      <c r="D600" s="49">
        <v>154806390</v>
      </c>
      <c r="E600" s="49">
        <v>309129040</v>
      </c>
      <c r="F600" s="49">
        <v>0</v>
      </c>
      <c r="G600" s="3">
        <f t="shared" si="42"/>
        <v>648469639</v>
      </c>
      <c r="H600" s="49">
        <v>0</v>
      </c>
    </row>
    <row r="601" spans="1:8" ht="12.75">
      <c r="A601" s="49"/>
      <c r="B601" s="106">
        <v>1994</v>
      </c>
      <c r="C601" s="49">
        <v>204777549</v>
      </c>
      <c r="D601" s="49">
        <v>198188809</v>
      </c>
      <c r="E601" s="49">
        <v>336796117</v>
      </c>
      <c r="F601" s="49">
        <v>0</v>
      </c>
      <c r="G601" s="3">
        <f t="shared" si="42"/>
        <v>739762475</v>
      </c>
      <c r="H601" s="49">
        <v>0</v>
      </c>
    </row>
    <row r="602" spans="1:8" ht="12.75">
      <c r="A602" s="49"/>
      <c r="B602" s="106">
        <v>1995</v>
      </c>
      <c r="C602" s="49">
        <v>223151747</v>
      </c>
      <c r="D602" s="49">
        <v>199043824</v>
      </c>
      <c r="E602" s="49">
        <v>315070850</v>
      </c>
      <c r="F602" s="49">
        <v>0</v>
      </c>
      <c r="G602" s="3">
        <f t="shared" si="42"/>
        <v>737266421</v>
      </c>
      <c r="H602" s="49">
        <v>0</v>
      </c>
    </row>
    <row r="603" spans="1:8" ht="12.75">
      <c r="A603" s="49"/>
      <c r="B603" s="106">
        <v>1996</v>
      </c>
      <c r="C603" s="49">
        <v>231483651</v>
      </c>
      <c r="D603" s="49">
        <v>145665585</v>
      </c>
      <c r="E603" s="49">
        <v>351139255</v>
      </c>
      <c r="F603" s="49">
        <v>0</v>
      </c>
      <c r="G603" s="3">
        <f t="shared" si="42"/>
        <v>728288491</v>
      </c>
      <c r="H603" s="49">
        <v>0</v>
      </c>
    </row>
    <row r="604" spans="1:8" ht="12.75">
      <c r="A604" s="49"/>
      <c r="B604" s="106">
        <v>1997</v>
      </c>
      <c r="C604" s="49">
        <v>233356861</v>
      </c>
      <c r="D604" s="49">
        <v>153521535</v>
      </c>
      <c r="E604" s="49">
        <v>415557589</v>
      </c>
      <c r="F604" s="49">
        <v>0</v>
      </c>
      <c r="G604" s="3">
        <f t="shared" si="42"/>
        <v>802435985</v>
      </c>
      <c r="H604" s="49">
        <v>0</v>
      </c>
    </row>
    <row r="605" spans="1:8" ht="12.75">
      <c r="A605" s="49"/>
      <c r="B605" s="106">
        <v>1998</v>
      </c>
      <c r="C605" s="107">
        <v>225174978</v>
      </c>
      <c r="D605" s="107">
        <v>143147379</v>
      </c>
      <c r="E605" s="107">
        <v>410864385</v>
      </c>
      <c r="F605" s="49">
        <v>0</v>
      </c>
      <c r="G605" s="3">
        <f>SUM(C605:F605)</f>
        <v>779186742</v>
      </c>
      <c r="H605" s="49">
        <v>0</v>
      </c>
    </row>
    <row r="606" spans="1:8" ht="12.75">
      <c r="A606" s="49"/>
      <c r="B606" s="106">
        <v>1999</v>
      </c>
      <c r="C606" s="107">
        <v>235379857</v>
      </c>
      <c r="D606" s="107">
        <v>213865986</v>
      </c>
      <c r="E606" s="107">
        <v>445546362</v>
      </c>
      <c r="F606" s="49">
        <v>0</v>
      </c>
      <c r="G606" s="3">
        <f>SUM(C606:F606)</f>
        <v>894792205</v>
      </c>
      <c r="H606" s="49">
        <v>0</v>
      </c>
    </row>
    <row r="607" spans="1:8" ht="12.75">
      <c r="A607" s="49"/>
      <c r="B607" s="106">
        <v>2000</v>
      </c>
      <c r="C607" s="129">
        <v>239961279</v>
      </c>
      <c r="D607" s="129">
        <v>218007368</v>
      </c>
      <c r="E607" s="129">
        <v>466355760</v>
      </c>
      <c r="F607" s="107">
        <v>0</v>
      </c>
      <c r="G607" s="3">
        <f>SUM(C607:F607)</f>
        <v>924324407</v>
      </c>
      <c r="H607" s="107">
        <v>0</v>
      </c>
    </row>
    <row r="608" spans="1:8" ht="12.75">
      <c r="A608" s="49"/>
      <c r="C608" s="49"/>
      <c r="D608" s="49"/>
      <c r="E608" s="49"/>
      <c r="F608" s="49"/>
      <c r="G608" s="49"/>
      <c r="H608" s="49"/>
    </row>
    <row r="609" spans="1:9" ht="12.75">
      <c r="A609" s="49" t="s">
        <v>65</v>
      </c>
      <c r="B609" s="106">
        <v>1988</v>
      </c>
      <c r="C609" s="49">
        <v>1094456855</v>
      </c>
      <c r="D609" s="49">
        <v>630847662</v>
      </c>
      <c r="E609" s="49">
        <v>1132760117</v>
      </c>
      <c r="F609" s="49">
        <v>0</v>
      </c>
      <c r="G609" s="3">
        <f>SUM(C609:F609)</f>
        <v>2858064634</v>
      </c>
      <c r="H609" s="49">
        <v>42513662</v>
      </c>
      <c r="I609" t="s">
        <v>325</v>
      </c>
    </row>
    <row r="610" spans="1:9" ht="12.75">
      <c r="A610" s="49"/>
      <c r="B610" s="106">
        <v>1989</v>
      </c>
      <c r="C610" s="49">
        <v>1103309502</v>
      </c>
      <c r="D610" s="49">
        <v>695982293</v>
      </c>
      <c r="E610" s="49">
        <v>1181216142</v>
      </c>
      <c r="F610" s="49">
        <v>0</v>
      </c>
      <c r="G610" s="3">
        <f aca="true" t="shared" si="43" ref="G610:G618">SUM(C610:F610)</f>
        <v>2980507937</v>
      </c>
      <c r="H610" s="49">
        <v>59314805</v>
      </c>
      <c r="I610" t="s">
        <v>325</v>
      </c>
    </row>
    <row r="611" spans="1:9" ht="12.75">
      <c r="A611" s="49"/>
      <c r="B611" s="106">
        <v>1990</v>
      </c>
      <c r="C611" s="49">
        <v>1155059260</v>
      </c>
      <c r="D611" s="49">
        <v>835584984.44</v>
      </c>
      <c r="E611" s="49">
        <v>1212050455</v>
      </c>
      <c r="F611" s="49">
        <v>0</v>
      </c>
      <c r="G611" s="3">
        <f t="shared" si="43"/>
        <v>3202694699.44</v>
      </c>
      <c r="H611" s="49">
        <v>59500579</v>
      </c>
      <c r="I611" t="s">
        <v>325</v>
      </c>
    </row>
    <row r="612" spans="1:9" ht="12.75">
      <c r="A612" s="49"/>
      <c r="B612" s="106">
        <v>1991</v>
      </c>
      <c r="C612" s="49">
        <v>1255918023</v>
      </c>
      <c r="D612" s="49">
        <v>763382831</v>
      </c>
      <c r="E612" s="49">
        <v>1305663313</v>
      </c>
      <c r="F612" s="49">
        <v>0</v>
      </c>
      <c r="G612" s="3">
        <f t="shared" si="43"/>
        <v>3324964167</v>
      </c>
      <c r="H612" s="49">
        <v>67284316</v>
      </c>
      <c r="I612" t="s">
        <v>325</v>
      </c>
    </row>
    <row r="613" spans="1:9" ht="12.75">
      <c r="A613" s="49"/>
      <c r="B613" s="106">
        <v>1992</v>
      </c>
      <c r="C613" s="49">
        <v>1344609250</v>
      </c>
      <c r="D613" s="49">
        <v>840424831.96</v>
      </c>
      <c r="E613" s="49">
        <v>1368966567</v>
      </c>
      <c r="F613" s="49">
        <v>0</v>
      </c>
      <c r="G613" s="3">
        <f t="shared" si="43"/>
        <v>3554000648.96</v>
      </c>
      <c r="H613" s="49">
        <v>83202481</v>
      </c>
      <c r="I613" t="s">
        <v>325</v>
      </c>
    </row>
    <row r="614" spans="1:9" ht="12.75">
      <c r="A614" s="49"/>
      <c r="B614" s="106">
        <v>1993</v>
      </c>
      <c r="C614" s="49">
        <v>1400980664</v>
      </c>
      <c r="D614" s="49">
        <v>883362163</v>
      </c>
      <c r="E614" s="49">
        <v>1483713333</v>
      </c>
      <c r="F614" s="49">
        <v>0</v>
      </c>
      <c r="G614" s="3">
        <f t="shared" si="43"/>
        <v>3768056160</v>
      </c>
      <c r="H614" s="49">
        <v>74961477</v>
      </c>
      <c r="I614" t="s">
        <v>325</v>
      </c>
    </row>
    <row r="615" spans="1:9" ht="12.75">
      <c r="A615" s="49"/>
      <c r="B615" s="106">
        <v>1994</v>
      </c>
      <c r="C615" s="49">
        <v>1560367985</v>
      </c>
      <c r="D615" s="49">
        <v>1037462461</v>
      </c>
      <c r="E615" s="49">
        <v>1549027334</v>
      </c>
      <c r="F615" s="49">
        <v>0</v>
      </c>
      <c r="G615" s="3">
        <f t="shared" si="43"/>
        <v>4146857780</v>
      </c>
      <c r="H615" s="49">
        <v>82789359</v>
      </c>
      <c r="I615" t="s">
        <v>325</v>
      </c>
    </row>
    <row r="616" spans="1:9" ht="12.75">
      <c r="A616" s="49"/>
      <c r="B616" s="106">
        <v>1995</v>
      </c>
      <c r="C616" s="49">
        <v>1727962837</v>
      </c>
      <c r="D616" s="49">
        <v>1047808902</v>
      </c>
      <c r="E616" s="49">
        <v>3719779960</v>
      </c>
      <c r="F616" s="49">
        <v>0</v>
      </c>
      <c r="G616" s="3">
        <f t="shared" si="43"/>
        <v>6495551699</v>
      </c>
      <c r="H616" s="49">
        <v>91703614</v>
      </c>
      <c r="I616" t="s">
        <v>325</v>
      </c>
    </row>
    <row r="617" spans="1:9" ht="12.75">
      <c r="A617" s="49"/>
      <c r="B617" s="106">
        <v>1996</v>
      </c>
      <c r="C617" s="49">
        <v>1607097663</v>
      </c>
      <c r="D617" s="49">
        <v>899183122</v>
      </c>
      <c r="E617" s="49">
        <v>3042149224</v>
      </c>
      <c r="F617" s="49">
        <v>0</v>
      </c>
      <c r="G617" s="3">
        <f t="shared" si="43"/>
        <v>5548430009</v>
      </c>
      <c r="H617" s="49">
        <v>71669381</v>
      </c>
      <c r="I617" t="s">
        <v>325</v>
      </c>
    </row>
    <row r="618" spans="1:9" ht="12.75">
      <c r="A618" s="49"/>
      <c r="B618" s="106">
        <v>1997</v>
      </c>
      <c r="C618" s="49">
        <v>1675851142</v>
      </c>
      <c r="D618" s="49">
        <v>1050846109</v>
      </c>
      <c r="E618" s="49">
        <v>2399520536</v>
      </c>
      <c r="F618" s="49">
        <v>0</v>
      </c>
      <c r="G618" s="3">
        <f t="shared" si="43"/>
        <v>5126217787</v>
      </c>
      <c r="H618" s="49">
        <v>74931317</v>
      </c>
      <c r="I618" t="s">
        <v>325</v>
      </c>
    </row>
    <row r="619" spans="1:9" ht="12.75">
      <c r="A619" s="49"/>
      <c r="B619" s="106">
        <v>1998</v>
      </c>
      <c r="C619" s="107">
        <v>1751128399</v>
      </c>
      <c r="D619" s="107">
        <v>1054235470</v>
      </c>
      <c r="E619" s="107">
        <v>2446290662</v>
      </c>
      <c r="F619" s="49">
        <v>0</v>
      </c>
      <c r="G619" s="3">
        <f>SUM(C619:F619)</f>
        <v>5251654531</v>
      </c>
      <c r="H619" s="49">
        <v>56840224</v>
      </c>
      <c r="I619" t="s">
        <v>325</v>
      </c>
    </row>
    <row r="620" spans="1:9" s="115" customFormat="1" ht="12.75">
      <c r="A620" s="111"/>
      <c r="B620" s="112">
        <v>1999</v>
      </c>
      <c r="C620" s="113">
        <v>2047396226</v>
      </c>
      <c r="D620" s="117">
        <v>1504172662</v>
      </c>
      <c r="E620" s="117">
        <v>2691537939</v>
      </c>
      <c r="F620" s="111">
        <v>0</v>
      </c>
      <c r="G620" s="114">
        <f>SUM(C620:F620)</f>
        <v>6243106827</v>
      </c>
      <c r="H620" s="111">
        <v>59059716</v>
      </c>
      <c r="I620" t="s">
        <v>325</v>
      </c>
    </row>
    <row r="621" spans="1:9" s="115" customFormat="1" ht="12.75">
      <c r="A621" s="111"/>
      <c r="B621" s="106">
        <v>2000</v>
      </c>
      <c r="C621" s="129">
        <v>1941843631</v>
      </c>
      <c r="D621" s="129">
        <v>1993897874</v>
      </c>
      <c r="E621" s="129">
        <v>2734710007</v>
      </c>
      <c r="F621" s="107">
        <v>0</v>
      </c>
      <c r="G621" s="3">
        <f>SUM(C621:F621)</f>
        <v>6670451512</v>
      </c>
      <c r="H621" s="107">
        <v>61462214</v>
      </c>
      <c r="I621" t="s">
        <v>325</v>
      </c>
    </row>
    <row r="622" spans="1:8" ht="12.75">
      <c r="A622" s="49"/>
      <c r="C622" s="49"/>
      <c r="D622" s="109"/>
      <c r="E622" s="117"/>
      <c r="F622" s="49"/>
      <c r="G622" s="49"/>
      <c r="H622" s="49"/>
    </row>
    <row r="623" spans="1:8" ht="12.75">
      <c r="A623" s="49" t="s">
        <v>66</v>
      </c>
      <c r="B623" s="106">
        <v>1988</v>
      </c>
      <c r="C623" s="49">
        <v>3815419554</v>
      </c>
      <c r="D623" s="49">
        <v>2268537114</v>
      </c>
      <c r="E623" s="49">
        <v>4422066159</v>
      </c>
      <c r="F623" s="49">
        <v>1339828984</v>
      </c>
      <c r="G623" s="3">
        <f>SUM(C623:F623)</f>
        <v>11845851811</v>
      </c>
      <c r="H623" s="49">
        <v>0</v>
      </c>
    </row>
    <row r="624" spans="1:8" ht="12.75">
      <c r="A624" s="49"/>
      <c r="B624" s="106">
        <v>1989</v>
      </c>
      <c r="C624" s="49">
        <v>3599963635</v>
      </c>
      <c r="D624" s="49">
        <v>2384369898</v>
      </c>
      <c r="E624" s="49">
        <v>4945087925</v>
      </c>
      <c r="F624" s="49">
        <v>1438852364</v>
      </c>
      <c r="G624" s="3">
        <f aca="true" t="shared" si="44" ref="G624:G632">SUM(C624:F624)</f>
        <v>12368273822</v>
      </c>
      <c r="H624" s="49">
        <v>0</v>
      </c>
    </row>
    <row r="625" spans="1:8" ht="12.75">
      <c r="A625" s="49"/>
      <c r="B625" s="106">
        <v>1990</v>
      </c>
      <c r="C625" s="49">
        <v>3756690986</v>
      </c>
      <c r="D625" s="49">
        <v>2554557045.72</v>
      </c>
      <c r="E625" s="49">
        <v>5435265671</v>
      </c>
      <c r="F625" s="49">
        <v>1412926882</v>
      </c>
      <c r="G625" s="3">
        <f t="shared" si="44"/>
        <v>13159440584.72</v>
      </c>
      <c r="H625" s="49">
        <v>0</v>
      </c>
    </row>
    <row r="626" spans="1:8" ht="12.75">
      <c r="A626" s="49"/>
      <c r="B626" s="106">
        <v>1991</v>
      </c>
      <c r="C626" s="49">
        <v>4101784095</v>
      </c>
      <c r="D626" s="49">
        <v>2470818838</v>
      </c>
      <c r="E626" s="49">
        <v>5494771599</v>
      </c>
      <c r="F626" s="49">
        <v>1445275145</v>
      </c>
      <c r="G626" s="3">
        <f t="shared" si="44"/>
        <v>13512649677</v>
      </c>
      <c r="H626" s="49">
        <v>0</v>
      </c>
    </row>
    <row r="627" spans="1:8" ht="12.75">
      <c r="A627" s="49"/>
      <c r="B627" s="106">
        <v>1992</v>
      </c>
      <c r="C627" s="49">
        <v>4260916595</v>
      </c>
      <c r="D627" s="49">
        <v>3112732687.8</v>
      </c>
      <c r="E627" s="49">
        <v>5850881673</v>
      </c>
      <c r="F627" s="49">
        <v>1183778858</v>
      </c>
      <c r="G627" s="3">
        <f t="shared" si="44"/>
        <v>14408309813.8</v>
      </c>
      <c r="H627" s="49">
        <v>0</v>
      </c>
    </row>
    <row r="628" spans="1:8" ht="12.75">
      <c r="A628" s="49"/>
      <c r="B628" s="106">
        <v>1993</v>
      </c>
      <c r="C628" s="49">
        <v>4568272333</v>
      </c>
      <c r="D628" s="49">
        <v>2424316050</v>
      </c>
      <c r="E628" s="49">
        <v>6040321328</v>
      </c>
      <c r="F628" s="49">
        <v>1038398764</v>
      </c>
      <c r="G628" s="3">
        <f t="shared" si="44"/>
        <v>14071308475</v>
      </c>
      <c r="H628" s="49">
        <v>0</v>
      </c>
    </row>
    <row r="629" spans="1:8" ht="12.75">
      <c r="A629" s="49"/>
      <c r="B629" s="106">
        <v>1994</v>
      </c>
      <c r="C629" s="49">
        <v>4856277402</v>
      </c>
      <c r="D629" s="49">
        <v>2960162037</v>
      </c>
      <c r="E629" s="49">
        <v>6105777363</v>
      </c>
      <c r="F629" s="49">
        <v>1144681743</v>
      </c>
      <c r="G629" s="3">
        <f t="shared" si="44"/>
        <v>15066898545</v>
      </c>
      <c r="H629" s="49">
        <v>0</v>
      </c>
    </row>
    <row r="630" spans="1:8" ht="12.75">
      <c r="A630" s="49"/>
      <c r="B630" s="106">
        <v>1995</v>
      </c>
      <c r="C630" s="49">
        <v>5045233055</v>
      </c>
      <c r="D630" s="49">
        <v>3078479254</v>
      </c>
      <c r="E630" s="49">
        <v>6243546186</v>
      </c>
      <c r="F630" s="49">
        <v>1064458213</v>
      </c>
      <c r="G630" s="3">
        <f t="shared" si="44"/>
        <v>15431716708</v>
      </c>
      <c r="H630" s="49">
        <v>0</v>
      </c>
    </row>
    <row r="631" spans="1:8" ht="12.75">
      <c r="A631" s="49"/>
      <c r="B631" s="106">
        <v>1996</v>
      </c>
      <c r="C631" s="49">
        <v>4996187312</v>
      </c>
      <c r="D631" s="49">
        <v>2841705439</v>
      </c>
      <c r="E631" s="49">
        <v>6530505680</v>
      </c>
      <c r="F631" s="49">
        <v>808306230</v>
      </c>
      <c r="G631" s="3">
        <f t="shared" si="44"/>
        <v>15176704661</v>
      </c>
      <c r="H631" s="49">
        <v>0</v>
      </c>
    </row>
    <row r="632" spans="1:8" ht="12.75">
      <c r="A632" s="49"/>
      <c r="B632" s="106">
        <v>1997</v>
      </c>
      <c r="C632" s="49">
        <v>5173395954</v>
      </c>
      <c r="D632" s="49">
        <v>3023595878</v>
      </c>
      <c r="E632" s="49">
        <v>6772660413</v>
      </c>
      <c r="F632" s="49">
        <v>1019117116</v>
      </c>
      <c r="G632" s="3">
        <f t="shared" si="44"/>
        <v>15988769361</v>
      </c>
      <c r="H632" s="49">
        <v>0</v>
      </c>
    </row>
    <row r="633" spans="1:8" ht="12.75">
      <c r="A633" s="49"/>
      <c r="B633" s="106">
        <v>1998</v>
      </c>
      <c r="C633" s="107">
        <v>5217470879</v>
      </c>
      <c r="D633" s="107">
        <v>3117683503</v>
      </c>
      <c r="E633" s="107">
        <v>7159771033</v>
      </c>
      <c r="F633" s="107">
        <v>732298784</v>
      </c>
      <c r="G633" s="3">
        <f>SUM(C633:F633)</f>
        <v>16227224199</v>
      </c>
      <c r="H633" s="49">
        <v>0</v>
      </c>
    </row>
    <row r="634" spans="1:8" ht="12.75">
      <c r="A634" s="49"/>
      <c r="B634" s="106">
        <v>1999</v>
      </c>
      <c r="C634" s="107">
        <v>5473118724</v>
      </c>
      <c r="D634" s="107">
        <v>4524771408</v>
      </c>
      <c r="E634" s="107">
        <v>7789530339</v>
      </c>
      <c r="F634" s="107">
        <v>875632734</v>
      </c>
      <c r="G634" s="3">
        <f>SUM(C634:F634)</f>
        <v>18663053205</v>
      </c>
      <c r="H634" s="49">
        <v>0</v>
      </c>
    </row>
    <row r="635" spans="1:8" ht="12.75">
      <c r="A635" s="49"/>
      <c r="B635" s="106">
        <v>2000</v>
      </c>
      <c r="C635" s="129">
        <v>5363813458</v>
      </c>
      <c r="D635" s="129">
        <v>4589376804</v>
      </c>
      <c r="E635" s="129">
        <v>8238565256</v>
      </c>
      <c r="F635" s="107">
        <v>930820115</v>
      </c>
      <c r="G635" s="3">
        <f>SUM(C635:F635)</f>
        <v>19122575633</v>
      </c>
      <c r="H635" s="107">
        <v>0</v>
      </c>
    </row>
    <row r="636" spans="1:8" ht="12.75">
      <c r="A636" s="49"/>
      <c r="C636" s="49"/>
      <c r="D636" s="49"/>
      <c r="E636" s="49"/>
      <c r="F636" s="49"/>
      <c r="G636" s="49"/>
      <c r="H636" s="49"/>
    </row>
    <row r="637" spans="1:8" ht="12.75">
      <c r="A637" s="49" t="s">
        <v>67</v>
      </c>
      <c r="B637" s="106">
        <v>1988</v>
      </c>
      <c r="C637" s="49">
        <v>313526813</v>
      </c>
      <c r="D637" s="49">
        <v>290557522</v>
      </c>
      <c r="E637" s="49">
        <v>470386838</v>
      </c>
      <c r="F637" s="49">
        <v>0</v>
      </c>
      <c r="G637" s="3">
        <f>SUM(C637:F637)</f>
        <v>1074471173</v>
      </c>
      <c r="H637" s="49">
        <v>0</v>
      </c>
    </row>
    <row r="638" spans="1:8" ht="12.75">
      <c r="A638" s="49"/>
      <c r="B638" s="106">
        <v>1989</v>
      </c>
      <c r="C638" s="49">
        <v>299172790</v>
      </c>
      <c r="D638" s="49">
        <v>379254528</v>
      </c>
      <c r="E638" s="49">
        <v>581428474</v>
      </c>
      <c r="F638" s="49">
        <v>0</v>
      </c>
      <c r="G638" s="3">
        <f aca="true" t="shared" si="45" ref="G638:G646">SUM(C638:F638)</f>
        <v>1259855792</v>
      </c>
      <c r="H638" s="49">
        <v>0</v>
      </c>
    </row>
    <row r="639" spans="1:8" ht="12.75">
      <c r="A639" s="49"/>
      <c r="B639" s="106">
        <v>1990</v>
      </c>
      <c r="C639" s="49">
        <v>318604445</v>
      </c>
      <c r="D639" s="49">
        <v>414986860.44</v>
      </c>
      <c r="E639" s="49">
        <v>644904260</v>
      </c>
      <c r="F639" s="49">
        <v>0</v>
      </c>
      <c r="G639" s="3">
        <f t="shared" si="45"/>
        <v>1378495565.44</v>
      </c>
      <c r="H639" s="49">
        <v>0</v>
      </c>
    </row>
    <row r="640" spans="1:8" ht="12.75">
      <c r="A640" s="49"/>
      <c r="B640" s="106">
        <v>1991</v>
      </c>
      <c r="C640" s="49">
        <v>354581693</v>
      </c>
      <c r="D640" s="49">
        <v>340404656</v>
      </c>
      <c r="E640" s="49">
        <v>506517887</v>
      </c>
      <c r="F640" s="49">
        <v>140164604</v>
      </c>
      <c r="G640" s="3">
        <f t="shared" si="45"/>
        <v>1341668840</v>
      </c>
      <c r="H640" s="49">
        <v>0</v>
      </c>
    </row>
    <row r="641" spans="1:8" ht="12.75">
      <c r="A641" s="49"/>
      <c r="B641" s="106">
        <v>1992</v>
      </c>
      <c r="C641" s="49">
        <v>387308050</v>
      </c>
      <c r="D641" s="49">
        <v>349394173.12</v>
      </c>
      <c r="E641" s="49">
        <v>524792525</v>
      </c>
      <c r="F641" s="49">
        <v>117830898</v>
      </c>
      <c r="G641" s="3">
        <f t="shared" si="45"/>
        <v>1379325646.12</v>
      </c>
      <c r="H641" s="49">
        <v>0</v>
      </c>
    </row>
    <row r="642" spans="1:8" ht="12.75">
      <c r="A642" s="49"/>
      <c r="B642" s="106">
        <v>1993</v>
      </c>
      <c r="C642" s="49">
        <v>404053511</v>
      </c>
      <c r="D642" s="49">
        <v>284964556</v>
      </c>
      <c r="E642" s="49">
        <v>572786897</v>
      </c>
      <c r="F642" s="49">
        <v>118494471</v>
      </c>
      <c r="G642" s="3">
        <f t="shared" si="45"/>
        <v>1380299435</v>
      </c>
      <c r="H642" s="49">
        <v>0</v>
      </c>
    </row>
    <row r="643" spans="1:8" ht="12.75">
      <c r="A643" s="49"/>
      <c r="B643" s="106">
        <v>1994</v>
      </c>
      <c r="C643" s="49">
        <v>448122101</v>
      </c>
      <c r="D643" s="49">
        <v>335080149</v>
      </c>
      <c r="E643" s="49">
        <v>598429341</v>
      </c>
      <c r="F643" s="49">
        <v>82023413</v>
      </c>
      <c r="G643" s="3">
        <f t="shared" si="45"/>
        <v>1463655004</v>
      </c>
      <c r="H643" s="49">
        <v>0</v>
      </c>
    </row>
    <row r="644" spans="1:8" ht="12.75">
      <c r="A644" s="49"/>
      <c r="B644" s="106">
        <v>1995</v>
      </c>
      <c r="C644" s="49">
        <v>466569480</v>
      </c>
      <c r="D644" s="49">
        <v>361825176</v>
      </c>
      <c r="E644" s="49">
        <v>618199870</v>
      </c>
      <c r="F644" s="49">
        <v>74926370</v>
      </c>
      <c r="G644" s="3">
        <f t="shared" si="45"/>
        <v>1521520896</v>
      </c>
      <c r="H644" s="49">
        <v>0</v>
      </c>
    </row>
    <row r="645" spans="1:8" ht="12.75">
      <c r="A645" s="49"/>
      <c r="B645" s="106">
        <v>1996</v>
      </c>
      <c r="C645" s="49">
        <v>538241101</v>
      </c>
      <c r="D645" s="49">
        <v>293089887</v>
      </c>
      <c r="E645" s="49">
        <v>896321487</v>
      </c>
      <c r="F645" s="49">
        <v>57549757</v>
      </c>
      <c r="G645" s="3">
        <f t="shared" si="45"/>
        <v>1785202232</v>
      </c>
      <c r="H645" s="49">
        <v>0</v>
      </c>
    </row>
    <row r="646" spans="1:8" ht="12.75">
      <c r="A646" s="49"/>
      <c r="B646" s="106">
        <v>1997</v>
      </c>
      <c r="C646" s="49">
        <v>519625457</v>
      </c>
      <c r="D646" s="49">
        <v>344918051</v>
      </c>
      <c r="E646" s="49">
        <v>929835181</v>
      </c>
      <c r="F646" s="49">
        <v>45809089</v>
      </c>
      <c r="G646" s="3">
        <f t="shared" si="45"/>
        <v>1840187778</v>
      </c>
      <c r="H646" s="49">
        <v>0</v>
      </c>
    </row>
    <row r="647" spans="1:8" ht="12.75">
      <c r="A647" s="49"/>
      <c r="B647" s="106">
        <v>1998</v>
      </c>
      <c r="C647" s="107">
        <v>537069568</v>
      </c>
      <c r="D647" s="107">
        <v>331698352</v>
      </c>
      <c r="E647" s="107">
        <v>1022320045</v>
      </c>
      <c r="F647" s="107">
        <v>41350152</v>
      </c>
      <c r="G647" s="3">
        <f>SUM(C647:F647)</f>
        <v>1932438117</v>
      </c>
      <c r="H647" s="49">
        <v>0</v>
      </c>
    </row>
    <row r="648" spans="1:8" ht="12.75">
      <c r="A648" s="49"/>
      <c r="B648" s="106">
        <v>1999</v>
      </c>
      <c r="C648" s="107">
        <v>710486850</v>
      </c>
      <c r="D648" s="107">
        <v>448838668</v>
      </c>
      <c r="E648" s="107">
        <v>1149140939</v>
      </c>
      <c r="F648" s="107">
        <v>25579174</v>
      </c>
      <c r="G648" s="3">
        <f>SUM(C648:F648)</f>
        <v>2334045631</v>
      </c>
      <c r="H648" s="49">
        <v>0</v>
      </c>
    </row>
    <row r="649" spans="1:8" ht="12.75">
      <c r="A649" s="49"/>
      <c r="B649" s="106">
        <v>2000</v>
      </c>
      <c r="C649" s="129">
        <v>523164041</v>
      </c>
      <c r="D649" s="129">
        <v>485538959</v>
      </c>
      <c r="E649" s="129">
        <v>1283676867</v>
      </c>
      <c r="F649" s="107">
        <v>48591441</v>
      </c>
      <c r="G649" s="3">
        <f>SUM(C649:F649)</f>
        <v>2340971308</v>
      </c>
      <c r="H649" s="107">
        <v>0</v>
      </c>
    </row>
    <row r="650" spans="1:8" ht="12.75">
      <c r="A650" s="49"/>
      <c r="C650" s="49"/>
      <c r="D650" s="49"/>
      <c r="E650" s="49"/>
      <c r="F650" s="49"/>
      <c r="G650" s="49"/>
      <c r="H650" s="49"/>
    </row>
    <row r="651" spans="1:8" ht="12.75">
      <c r="A651" s="49" t="s">
        <v>68</v>
      </c>
      <c r="B651" s="106">
        <v>1988</v>
      </c>
      <c r="C651" s="49">
        <v>122626500</v>
      </c>
      <c r="D651" s="49">
        <v>110419005</v>
      </c>
      <c r="E651" s="49">
        <v>93493091</v>
      </c>
      <c r="F651" s="49">
        <v>32147720</v>
      </c>
      <c r="G651" s="3">
        <f>SUM(C651:F651)</f>
        <v>358686316</v>
      </c>
      <c r="H651" s="49">
        <v>0</v>
      </c>
    </row>
    <row r="652" spans="1:8" ht="12.75">
      <c r="A652" s="49"/>
      <c r="B652" s="106">
        <v>1989</v>
      </c>
      <c r="C652" s="49">
        <v>121866023</v>
      </c>
      <c r="D652" s="49">
        <v>103462668</v>
      </c>
      <c r="E652" s="49">
        <v>114573357</v>
      </c>
      <c r="F652" s="49">
        <v>31655100</v>
      </c>
      <c r="G652" s="3">
        <f aca="true" t="shared" si="46" ref="G652:G660">SUM(C652:F652)</f>
        <v>371557148</v>
      </c>
      <c r="H652" s="49">
        <v>0</v>
      </c>
    </row>
    <row r="653" spans="1:8" ht="12.75">
      <c r="A653" s="49"/>
      <c r="B653" s="106">
        <v>1990</v>
      </c>
      <c r="C653" s="49">
        <v>125284028</v>
      </c>
      <c r="D653" s="49">
        <v>129964172.8</v>
      </c>
      <c r="E653" s="49">
        <v>121889421</v>
      </c>
      <c r="F653" s="49">
        <v>30348856</v>
      </c>
      <c r="G653" s="3">
        <f t="shared" si="46"/>
        <v>407486477.8</v>
      </c>
      <c r="H653" s="49">
        <v>0</v>
      </c>
    </row>
    <row r="654" spans="1:8" ht="12.75">
      <c r="A654" s="49"/>
      <c r="B654" s="106">
        <v>1991</v>
      </c>
      <c r="C654" s="49">
        <v>140035940</v>
      </c>
      <c r="D654" s="49">
        <v>97458725</v>
      </c>
      <c r="E654" s="49">
        <v>121428543</v>
      </c>
      <c r="F654" s="49">
        <v>46492982</v>
      </c>
      <c r="G654" s="3">
        <f t="shared" si="46"/>
        <v>405416190</v>
      </c>
      <c r="H654" s="49">
        <v>0</v>
      </c>
    </row>
    <row r="655" spans="1:8" ht="12.75">
      <c r="A655" s="49"/>
      <c r="B655" s="106">
        <v>1992</v>
      </c>
      <c r="C655" s="49">
        <v>144127741</v>
      </c>
      <c r="D655" s="49">
        <v>101249948.6</v>
      </c>
      <c r="E655" s="49">
        <v>110744720</v>
      </c>
      <c r="F655" s="49">
        <v>36425854</v>
      </c>
      <c r="G655" s="3">
        <f t="shared" si="46"/>
        <v>392548263.6</v>
      </c>
      <c r="H655" s="49">
        <v>0</v>
      </c>
    </row>
    <row r="656" spans="1:8" ht="12.75">
      <c r="A656" s="49"/>
      <c r="B656" s="106">
        <v>1993</v>
      </c>
      <c r="C656" s="49">
        <v>149477430</v>
      </c>
      <c r="D656" s="49">
        <v>91852476</v>
      </c>
      <c r="E656" s="49">
        <v>100302377</v>
      </c>
      <c r="F656" s="49">
        <v>24211331</v>
      </c>
      <c r="G656" s="3">
        <f t="shared" si="46"/>
        <v>365843614</v>
      </c>
      <c r="H656" s="49">
        <v>0</v>
      </c>
    </row>
    <row r="657" spans="1:8" ht="12.75">
      <c r="A657" s="49"/>
      <c r="B657" s="106">
        <v>1994</v>
      </c>
      <c r="C657" s="49">
        <v>148603072</v>
      </c>
      <c r="D657" s="49">
        <v>120243180</v>
      </c>
      <c r="E657" s="49">
        <v>100735266</v>
      </c>
      <c r="F657" s="49">
        <v>25504706</v>
      </c>
      <c r="G657" s="3">
        <f t="shared" si="46"/>
        <v>395086224</v>
      </c>
      <c r="H657" s="49">
        <v>0</v>
      </c>
    </row>
    <row r="658" spans="1:8" ht="12.75">
      <c r="A658" s="49"/>
      <c r="B658" s="106">
        <v>1995</v>
      </c>
      <c r="C658" s="49">
        <v>156076340</v>
      </c>
      <c r="D658" s="49">
        <v>130970112</v>
      </c>
      <c r="E658" s="49">
        <v>103963046</v>
      </c>
      <c r="F658" s="49">
        <v>26580328</v>
      </c>
      <c r="G658" s="3">
        <f t="shared" si="46"/>
        <v>417589826</v>
      </c>
      <c r="H658" s="49">
        <v>0</v>
      </c>
    </row>
    <row r="659" spans="1:8" ht="12.75">
      <c r="A659" s="49"/>
      <c r="B659" s="106">
        <v>1996</v>
      </c>
      <c r="C659" s="49">
        <v>157634026</v>
      </c>
      <c r="D659" s="49">
        <v>107804469</v>
      </c>
      <c r="E659" s="49">
        <v>125040436</v>
      </c>
      <c r="F659" s="49">
        <v>5126379</v>
      </c>
      <c r="G659" s="3">
        <f t="shared" si="46"/>
        <v>395605310</v>
      </c>
      <c r="H659" s="49">
        <v>0</v>
      </c>
    </row>
    <row r="660" spans="1:8" ht="12.75">
      <c r="A660" s="49"/>
      <c r="B660" s="106">
        <v>1997</v>
      </c>
      <c r="C660" s="49">
        <v>185895076</v>
      </c>
      <c r="D660" s="49">
        <v>134030611</v>
      </c>
      <c r="E660" s="49">
        <v>136455905</v>
      </c>
      <c r="F660" s="49">
        <v>19201038</v>
      </c>
      <c r="G660" s="3">
        <f t="shared" si="46"/>
        <v>475582630</v>
      </c>
      <c r="H660" s="49">
        <v>0</v>
      </c>
    </row>
    <row r="661" spans="1:8" ht="12.75">
      <c r="A661" s="49"/>
      <c r="B661" s="106">
        <v>1998</v>
      </c>
      <c r="C661" s="107">
        <v>203025510</v>
      </c>
      <c r="D661" s="107">
        <v>147820152</v>
      </c>
      <c r="E661" s="107">
        <v>145892884</v>
      </c>
      <c r="F661" s="107">
        <v>35091296</v>
      </c>
      <c r="G661" s="3">
        <f>SUM(C661:F661)</f>
        <v>531829842</v>
      </c>
      <c r="H661" s="49">
        <v>0</v>
      </c>
    </row>
    <row r="662" spans="1:8" ht="12.75">
      <c r="A662" s="49"/>
      <c r="B662" s="106">
        <v>1999</v>
      </c>
      <c r="C662" s="107">
        <v>172802446</v>
      </c>
      <c r="D662" s="107">
        <v>157281818</v>
      </c>
      <c r="E662" s="107">
        <v>162721759</v>
      </c>
      <c r="F662" s="107">
        <v>20633887</v>
      </c>
      <c r="G662" s="3">
        <f>SUM(C662:F662)</f>
        <v>513439910</v>
      </c>
      <c r="H662" s="49">
        <v>0</v>
      </c>
    </row>
    <row r="663" spans="1:8" ht="12.75">
      <c r="A663" s="49"/>
      <c r="B663" s="106">
        <v>2000</v>
      </c>
      <c r="C663" s="129">
        <v>157480327</v>
      </c>
      <c r="D663" s="129">
        <v>167531791</v>
      </c>
      <c r="E663" s="129">
        <v>176952104</v>
      </c>
      <c r="F663" s="107">
        <v>14182348</v>
      </c>
      <c r="G663" s="3">
        <f>SUM(C663:F663)</f>
        <v>516146570</v>
      </c>
      <c r="H663" s="107">
        <v>0</v>
      </c>
    </row>
    <row r="664" spans="1:8" ht="12.75">
      <c r="A664" s="49"/>
      <c r="C664" s="49"/>
      <c r="D664" s="49"/>
      <c r="E664" s="49"/>
      <c r="F664" s="49"/>
      <c r="G664" s="49"/>
      <c r="H664" s="49"/>
    </row>
    <row r="665" spans="1:8" ht="12.75">
      <c r="A665" s="49" t="s">
        <v>69</v>
      </c>
      <c r="B665" s="106">
        <v>1988</v>
      </c>
      <c r="C665" s="49">
        <v>1501089283</v>
      </c>
      <c r="D665" s="49">
        <v>910923198</v>
      </c>
      <c r="E665" s="49">
        <v>2363356212</v>
      </c>
      <c r="F665" s="49">
        <v>0</v>
      </c>
      <c r="G665" s="3">
        <f>SUM(C665:F665)</f>
        <v>4775368693</v>
      </c>
      <c r="H665" s="49">
        <v>0</v>
      </c>
    </row>
    <row r="666" spans="1:8" ht="12.75">
      <c r="A666" s="49"/>
      <c r="B666" s="106">
        <v>1989</v>
      </c>
      <c r="C666" s="49">
        <v>1543941404</v>
      </c>
      <c r="D666" s="49">
        <v>1049042899</v>
      </c>
      <c r="E666" s="49">
        <v>2657188303</v>
      </c>
      <c r="F666" s="49">
        <v>0</v>
      </c>
      <c r="G666" s="3">
        <f aca="true" t="shared" si="47" ref="G666:G674">SUM(C666:F666)</f>
        <v>5250172606</v>
      </c>
      <c r="H666" s="49">
        <v>0</v>
      </c>
    </row>
    <row r="667" spans="1:8" ht="12.75">
      <c r="A667" s="49"/>
      <c r="B667" s="106">
        <v>1990</v>
      </c>
      <c r="C667" s="49">
        <v>1660561706</v>
      </c>
      <c r="D667" s="49">
        <v>1103217804.12</v>
      </c>
      <c r="E667" s="49">
        <v>2128224081</v>
      </c>
      <c r="F667" s="49">
        <v>0</v>
      </c>
      <c r="G667" s="3">
        <f t="shared" si="47"/>
        <v>4892003591.12</v>
      </c>
      <c r="H667" s="49">
        <v>0</v>
      </c>
    </row>
    <row r="668" spans="1:8" ht="12.75">
      <c r="A668" s="49"/>
      <c r="B668" s="106">
        <v>1991</v>
      </c>
      <c r="C668" s="49">
        <v>1729816670</v>
      </c>
      <c r="D668" s="49">
        <v>945263271</v>
      </c>
      <c r="E668" s="49">
        <v>2250538034</v>
      </c>
      <c r="F668" s="49">
        <v>0</v>
      </c>
      <c r="G668" s="3">
        <f t="shared" si="47"/>
        <v>4925617975</v>
      </c>
      <c r="H668" s="49">
        <v>0</v>
      </c>
    </row>
    <row r="669" spans="1:8" ht="12.75">
      <c r="A669" s="49"/>
      <c r="B669" s="106">
        <v>1992</v>
      </c>
      <c r="C669" s="49">
        <v>1889473142</v>
      </c>
      <c r="D669" s="49">
        <v>1257251933.56</v>
      </c>
      <c r="E669" s="49">
        <v>2348996620</v>
      </c>
      <c r="F669" s="49">
        <v>0</v>
      </c>
      <c r="G669" s="3">
        <f t="shared" si="47"/>
        <v>5495721695.559999</v>
      </c>
      <c r="H669" s="49">
        <v>0</v>
      </c>
    </row>
    <row r="670" spans="1:8" ht="12.75">
      <c r="A670" s="49"/>
      <c r="B670" s="106">
        <v>1993</v>
      </c>
      <c r="C670" s="49">
        <v>1907656659</v>
      </c>
      <c r="D670" s="49">
        <v>1126828951</v>
      </c>
      <c r="E670" s="49">
        <v>2519918117</v>
      </c>
      <c r="F670" s="49">
        <v>0</v>
      </c>
      <c r="G670" s="3">
        <f t="shared" si="47"/>
        <v>5554403727</v>
      </c>
      <c r="H670" s="49">
        <v>0</v>
      </c>
    </row>
    <row r="671" spans="1:8" ht="12.75">
      <c r="A671" s="49"/>
      <c r="B671" s="106">
        <v>1994</v>
      </c>
      <c r="C671" s="49">
        <v>2049832358</v>
      </c>
      <c r="D671" s="49">
        <v>1532486706</v>
      </c>
      <c r="E671" s="49">
        <v>2520943348</v>
      </c>
      <c r="F671" s="49">
        <v>0</v>
      </c>
      <c r="G671" s="3">
        <f t="shared" si="47"/>
        <v>6103262412</v>
      </c>
      <c r="H671" s="49">
        <v>0</v>
      </c>
    </row>
    <row r="672" spans="1:8" ht="12.75">
      <c r="A672" s="49"/>
      <c r="B672" s="106">
        <v>1995</v>
      </c>
      <c r="C672" s="49">
        <v>2190692461</v>
      </c>
      <c r="D672" s="49">
        <v>1400792149</v>
      </c>
      <c r="E672" s="49">
        <v>2639522810</v>
      </c>
      <c r="F672" s="49">
        <v>0</v>
      </c>
      <c r="G672" s="3">
        <f t="shared" si="47"/>
        <v>6231007420</v>
      </c>
      <c r="H672" s="49">
        <v>0</v>
      </c>
    </row>
    <row r="673" spans="1:8" ht="12.75">
      <c r="A673" s="49"/>
      <c r="B673" s="106">
        <v>1996</v>
      </c>
      <c r="C673" s="49">
        <v>2227159561</v>
      </c>
      <c r="D673" s="49">
        <v>1192305410</v>
      </c>
      <c r="E673" s="49">
        <v>2690850982</v>
      </c>
      <c r="F673" s="49">
        <v>0</v>
      </c>
      <c r="G673" s="3">
        <f t="shared" si="47"/>
        <v>6110315953</v>
      </c>
      <c r="H673" s="49">
        <v>0</v>
      </c>
    </row>
    <row r="674" spans="1:8" ht="12.75">
      <c r="A674" s="49"/>
      <c r="B674" s="106">
        <v>1997</v>
      </c>
      <c r="C674" s="49">
        <v>2183619207</v>
      </c>
      <c r="D674" s="49">
        <v>1364423874</v>
      </c>
      <c r="E674" s="49">
        <v>2716987365</v>
      </c>
      <c r="F674" s="49">
        <v>0</v>
      </c>
      <c r="G674" s="3">
        <f t="shared" si="47"/>
        <v>6265030446</v>
      </c>
      <c r="H674" s="49">
        <v>0</v>
      </c>
    </row>
    <row r="675" spans="1:8" ht="12.75">
      <c r="A675" s="49"/>
      <c r="B675" s="106">
        <v>1998</v>
      </c>
      <c r="C675" s="107">
        <v>2343446115</v>
      </c>
      <c r="D675" s="107">
        <v>1408582622</v>
      </c>
      <c r="E675" s="107">
        <v>2828357943</v>
      </c>
      <c r="F675" s="49">
        <v>0</v>
      </c>
      <c r="G675" s="3">
        <f>SUM(C675:F675)</f>
        <v>6580386680</v>
      </c>
      <c r="H675" s="49">
        <v>0</v>
      </c>
    </row>
    <row r="676" spans="1:8" ht="12.75">
      <c r="A676" s="49"/>
      <c r="B676" s="106">
        <v>1999</v>
      </c>
      <c r="C676" s="107">
        <v>2290594933</v>
      </c>
      <c r="D676" s="107">
        <v>2028097258</v>
      </c>
      <c r="E676" s="107">
        <v>3086655463</v>
      </c>
      <c r="F676" s="49">
        <v>0</v>
      </c>
      <c r="G676" s="3">
        <f>SUM(C676:F676)</f>
        <v>7405347654</v>
      </c>
      <c r="H676" s="49">
        <v>0</v>
      </c>
    </row>
    <row r="677" spans="1:8" ht="12.75">
      <c r="A677" s="49"/>
      <c r="B677" s="106">
        <v>2000</v>
      </c>
      <c r="C677" s="129">
        <v>2495479386</v>
      </c>
      <c r="D677" s="129">
        <v>2090547968</v>
      </c>
      <c r="E677" s="129">
        <v>3622895043</v>
      </c>
      <c r="F677" s="107">
        <v>0</v>
      </c>
      <c r="G677" s="3">
        <f>SUM(C677:F677)</f>
        <v>8208922397</v>
      </c>
      <c r="H677" s="107">
        <v>0</v>
      </c>
    </row>
    <row r="678" spans="1:8" ht="12.75">
      <c r="A678" s="49"/>
      <c r="C678" s="49"/>
      <c r="D678" s="49"/>
      <c r="E678" s="49"/>
      <c r="F678" s="49"/>
      <c r="G678" s="49"/>
      <c r="H678" s="49"/>
    </row>
    <row r="679" spans="1:8" ht="12.75">
      <c r="A679" s="49" t="s">
        <v>70</v>
      </c>
      <c r="B679" s="106">
        <v>1988</v>
      </c>
      <c r="C679" s="49">
        <v>840791631</v>
      </c>
      <c r="D679" s="49">
        <v>1043673472</v>
      </c>
      <c r="E679" s="49">
        <v>591169771</v>
      </c>
      <c r="F679" s="49">
        <v>437364236</v>
      </c>
      <c r="G679" s="3">
        <f>SUM(C679:F679)</f>
        <v>2912999110</v>
      </c>
      <c r="H679" s="49">
        <v>0</v>
      </c>
    </row>
    <row r="680" spans="1:8" ht="12.75">
      <c r="A680" s="49"/>
      <c r="B680" s="106">
        <v>1989</v>
      </c>
      <c r="C680" s="49">
        <v>807137955</v>
      </c>
      <c r="D680" s="49">
        <v>1210734505</v>
      </c>
      <c r="E680" s="49">
        <v>640054085</v>
      </c>
      <c r="F680" s="49">
        <v>488580358</v>
      </c>
      <c r="G680" s="3">
        <f aca="true" t="shared" si="48" ref="G680:G688">SUM(C680:F680)</f>
        <v>3146506903</v>
      </c>
      <c r="H680" s="49">
        <v>0</v>
      </c>
    </row>
    <row r="681" spans="1:8" ht="12.75">
      <c r="A681" s="49"/>
      <c r="B681" s="106">
        <v>1990</v>
      </c>
      <c r="C681" s="49">
        <v>894491367</v>
      </c>
      <c r="D681" s="49">
        <v>1237761805.32</v>
      </c>
      <c r="E681" s="49">
        <v>698740449</v>
      </c>
      <c r="F681" s="49">
        <v>521619599</v>
      </c>
      <c r="G681" s="3">
        <f t="shared" si="48"/>
        <v>3352613220.3199997</v>
      </c>
      <c r="H681" s="49">
        <v>0</v>
      </c>
    </row>
    <row r="682" spans="1:8" ht="12.75">
      <c r="A682" s="49"/>
      <c r="B682" s="106">
        <v>1991</v>
      </c>
      <c r="C682" s="49">
        <v>942705118</v>
      </c>
      <c r="D682" s="49">
        <v>1153819584</v>
      </c>
      <c r="E682" s="49">
        <v>779175455</v>
      </c>
      <c r="F682" s="49">
        <v>668575581</v>
      </c>
      <c r="G682" s="3">
        <f t="shared" si="48"/>
        <v>3544275738</v>
      </c>
      <c r="H682" s="49">
        <v>0</v>
      </c>
    </row>
    <row r="683" spans="1:8" ht="12.75">
      <c r="A683" s="49"/>
      <c r="B683" s="106">
        <v>1992</v>
      </c>
      <c r="C683" s="49">
        <v>978983875</v>
      </c>
      <c r="D683" s="49">
        <v>1242921039.64</v>
      </c>
      <c r="E683" s="49">
        <v>794668027</v>
      </c>
      <c r="F683" s="49">
        <v>622392323</v>
      </c>
      <c r="G683" s="3">
        <f t="shared" si="48"/>
        <v>3638965264.6400003</v>
      </c>
      <c r="H683" s="49">
        <v>0</v>
      </c>
    </row>
    <row r="684" spans="1:8" ht="12.75">
      <c r="A684" s="49"/>
      <c r="B684" s="106">
        <v>1993</v>
      </c>
      <c r="C684" s="49">
        <v>1043427820</v>
      </c>
      <c r="D684" s="49">
        <v>1103729433</v>
      </c>
      <c r="E684" s="49">
        <v>858202022</v>
      </c>
      <c r="F684" s="49">
        <v>691524499</v>
      </c>
      <c r="G684" s="3">
        <f t="shared" si="48"/>
        <v>3696883774</v>
      </c>
      <c r="H684" s="49">
        <v>0</v>
      </c>
    </row>
    <row r="685" spans="1:8" ht="12.75">
      <c r="A685" s="49"/>
      <c r="B685" s="106">
        <v>1994</v>
      </c>
      <c r="C685" s="49">
        <v>1124669859</v>
      </c>
      <c r="D685" s="49">
        <v>1422941443</v>
      </c>
      <c r="E685" s="49">
        <v>902566719</v>
      </c>
      <c r="F685" s="49">
        <v>459774576</v>
      </c>
      <c r="G685" s="3">
        <f t="shared" si="48"/>
        <v>3909952597</v>
      </c>
      <c r="H685" s="49">
        <v>0</v>
      </c>
    </row>
    <row r="686" spans="1:8" ht="12.75">
      <c r="A686" s="49"/>
      <c r="B686" s="106">
        <v>1995</v>
      </c>
      <c r="C686" s="49">
        <v>1162485889</v>
      </c>
      <c r="D686" s="49">
        <v>1463600440</v>
      </c>
      <c r="E686" s="49">
        <v>864885764</v>
      </c>
      <c r="F686" s="49">
        <v>493225941</v>
      </c>
      <c r="G686" s="3">
        <f t="shared" si="48"/>
        <v>3984198034</v>
      </c>
      <c r="H686" s="49">
        <v>0</v>
      </c>
    </row>
    <row r="687" spans="1:8" ht="12.75">
      <c r="A687" s="49"/>
      <c r="B687" s="106">
        <v>1996</v>
      </c>
      <c r="C687" s="49">
        <v>1236711432</v>
      </c>
      <c r="D687" s="49">
        <v>1266424365</v>
      </c>
      <c r="E687" s="49">
        <v>905247281</v>
      </c>
      <c r="F687" s="49">
        <v>369674707</v>
      </c>
      <c r="G687" s="3">
        <f t="shared" si="48"/>
        <v>3778057785</v>
      </c>
      <c r="H687" s="49">
        <v>0</v>
      </c>
    </row>
    <row r="688" spans="1:8" ht="12.75">
      <c r="A688" s="49"/>
      <c r="B688" s="106">
        <v>1997</v>
      </c>
      <c r="C688" s="49">
        <v>1242837207</v>
      </c>
      <c r="D688" s="49">
        <v>1251259432</v>
      </c>
      <c r="E688" s="49">
        <v>909853333</v>
      </c>
      <c r="F688" s="49">
        <v>605162364</v>
      </c>
      <c r="G688" s="3">
        <f t="shared" si="48"/>
        <v>4009112336</v>
      </c>
      <c r="H688" s="49">
        <v>0</v>
      </c>
    </row>
    <row r="689" spans="1:8" ht="12.75">
      <c r="A689" s="49"/>
      <c r="B689" s="106">
        <v>1998</v>
      </c>
      <c r="C689" s="107">
        <v>1232207831</v>
      </c>
      <c r="D689" s="107">
        <v>1363392378</v>
      </c>
      <c r="E689" s="107">
        <v>958797014</v>
      </c>
      <c r="F689" s="107">
        <v>527811650</v>
      </c>
      <c r="G689" s="3">
        <f>SUM(C689:F689)</f>
        <v>4082208873</v>
      </c>
      <c r="H689" s="49">
        <v>0</v>
      </c>
    </row>
    <row r="690" spans="1:8" ht="12.75">
      <c r="A690" s="49"/>
      <c r="B690" s="106">
        <v>1999</v>
      </c>
      <c r="C690" s="107">
        <v>1271654835</v>
      </c>
      <c r="D690" s="107">
        <v>2316038643</v>
      </c>
      <c r="E690" s="107">
        <v>1100946533</v>
      </c>
      <c r="F690" s="107">
        <v>455794281</v>
      </c>
      <c r="G690" s="3">
        <f>SUM(C690:F690)</f>
        <v>5144434292</v>
      </c>
      <c r="H690" s="49">
        <v>0</v>
      </c>
    </row>
    <row r="691" spans="1:8" ht="12.75">
      <c r="A691" s="49"/>
      <c r="B691" s="106">
        <v>2000</v>
      </c>
      <c r="C691" s="129">
        <v>1399369958</v>
      </c>
      <c r="D691" s="129">
        <v>1872146199</v>
      </c>
      <c r="E691" s="129">
        <v>1106871192</v>
      </c>
      <c r="F691" s="107">
        <v>395949555</v>
      </c>
      <c r="G691" s="3">
        <f>SUM(C691:F691)</f>
        <v>4774336904</v>
      </c>
      <c r="H691" s="107">
        <v>0</v>
      </c>
    </row>
    <row r="692" spans="1:8" ht="12.75">
      <c r="A692" s="49"/>
      <c r="C692" s="49"/>
      <c r="D692" s="49"/>
      <c r="E692" s="49"/>
      <c r="F692" s="49"/>
      <c r="G692" s="49"/>
      <c r="H692" s="49"/>
    </row>
    <row r="693" spans="1:8" ht="12.75">
      <c r="A693" s="49" t="s">
        <v>71</v>
      </c>
      <c r="B693" s="106">
        <v>1988</v>
      </c>
      <c r="C693" s="49">
        <v>319827097</v>
      </c>
      <c r="D693" s="49">
        <v>211836963</v>
      </c>
      <c r="E693" s="49">
        <v>350969222</v>
      </c>
      <c r="F693" s="49">
        <v>0</v>
      </c>
      <c r="G693" s="3">
        <f>SUM(C693:F693)</f>
        <v>882633282</v>
      </c>
      <c r="H693" s="49">
        <v>0</v>
      </c>
    </row>
    <row r="694" spans="1:8" ht="12.75">
      <c r="A694" s="49"/>
      <c r="B694" s="106">
        <v>1989</v>
      </c>
      <c r="C694" s="49">
        <v>321654307</v>
      </c>
      <c r="D694" s="49">
        <v>219131663</v>
      </c>
      <c r="E694" s="49">
        <v>371883149</v>
      </c>
      <c r="F694" s="49">
        <v>0</v>
      </c>
      <c r="G694" s="3">
        <f aca="true" t="shared" si="49" ref="G694:G702">SUM(C694:F694)</f>
        <v>912669119</v>
      </c>
      <c r="H694" s="49">
        <v>0</v>
      </c>
    </row>
    <row r="695" spans="1:8" ht="12.75">
      <c r="A695" s="49"/>
      <c r="B695" s="106">
        <v>1990</v>
      </c>
      <c r="C695" s="49">
        <v>325388423</v>
      </c>
      <c r="D695" s="49">
        <v>219521543.72</v>
      </c>
      <c r="E695" s="49">
        <v>456136849</v>
      </c>
      <c r="F695" s="49">
        <v>0</v>
      </c>
      <c r="G695" s="3">
        <f t="shared" si="49"/>
        <v>1001046815.72</v>
      </c>
      <c r="H695" s="49">
        <v>0</v>
      </c>
    </row>
    <row r="696" spans="1:8" ht="12.75">
      <c r="A696" s="49"/>
      <c r="B696" s="106">
        <v>1991</v>
      </c>
      <c r="C696" s="49">
        <v>368245037</v>
      </c>
      <c r="D696" s="49">
        <v>210735750</v>
      </c>
      <c r="E696" s="49">
        <v>502025018</v>
      </c>
      <c r="F696" s="49">
        <v>0</v>
      </c>
      <c r="G696" s="3">
        <f t="shared" si="49"/>
        <v>1081005805</v>
      </c>
      <c r="H696" s="49">
        <v>0</v>
      </c>
    </row>
    <row r="697" spans="1:8" ht="12.75">
      <c r="A697" s="49"/>
      <c r="B697" s="106">
        <v>1992</v>
      </c>
      <c r="C697" s="49">
        <v>376679927</v>
      </c>
      <c r="D697" s="49">
        <v>242273021.44</v>
      </c>
      <c r="E697" s="49">
        <v>512768938</v>
      </c>
      <c r="F697" s="49">
        <v>0</v>
      </c>
      <c r="G697" s="3">
        <f t="shared" si="49"/>
        <v>1131721886.44</v>
      </c>
      <c r="H697" s="49">
        <v>0</v>
      </c>
    </row>
    <row r="698" spans="1:8" ht="12.75">
      <c r="A698" s="49"/>
      <c r="B698" s="106">
        <v>1993</v>
      </c>
      <c r="C698" s="49">
        <v>385572008</v>
      </c>
      <c r="D698" s="49">
        <v>213513375</v>
      </c>
      <c r="E698" s="49">
        <v>532791316</v>
      </c>
      <c r="F698" s="49">
        <v>37437552</v>
      </c>
      <c r="G698" s="3">
        <f t="shared" si="49"/>
        <v>1169314251</v>
      </c>
      <c r="H698" s="49">
        <v>0</v>
      </c>
    </row>
    <row r="699" spans="1:8" ht="12.75">
      <c r="A699" s="49"/>
      <c r="B699" s="106">
        <v>1994</v>
      </c>
      <c r="C699" s="49">
        <v>401468979</v>
      </c>
      <c r="D699" s="49">
        <v>296839571</v>
      </c>
      <c r="E699" s="49">
        <v>536393798</v>
      </c>
      <c r="F699" s="49">
        <v>7407963</v>
      </c>
      <c r="G699" s="3">
        <f t="shared" si="49"/>
        <v>1242110311</v>
      </c>
      <c r="H699" s="49">
        <v>0</v>
      </c>
    </row>
    <row r="700" spans="1:8" ht="12.75">
      <c r="A700" s="49"/>
      <c r="B700" s="106">
        <v>1995</v>
      </c>
      <c r="C700" s="49">
        <v>432912350</v>
      </c>
      <c r="D700" s="49">
        <v>336766379</v>
      </c>
      <c r="E700" s="49">
        <v>534013201</v>
      </c>
      <c r="F700" s="49">
        <v>47207038</v>
      </c>
      <c r="G700" s="3">
        <f t="shared" si="49"/>
        <v>1350898968</v>
      </c>
      <c r="H700" s="49">
        <v>0</v>
      </c>
    </row>
    <row r="701" spans="1:8" ht="12.75">
      <c r="A701" s="49"/>
      <c r="B701" s="106">
        <v>1996</v>
      </c>
      <c r="C701" s="49">
        <v>406121463</v>
      </c>
      <c r="D701" s="49">
        <v>268629892</v>
      </c>
      <c r="E701" s="49">
        <v>565547539</v>
      </c>
      <c r="F701" s="49">
        <v>24256408</v>
      </c>
      <c r="G701" s="3">
        <f t="shared" si="49"/>
        <v>1264555302</v>
      </c>
      <c r="H701" s="49">
        <v>0</v>
      </c>
    </row>
    <row r="702" spans="1:8" ht="12.75">
      <c r="A702" s="49"/>
      <c r="B702" s="106">
        <v>1997</v>
      </c>
      <c r="C702" s="49">
        <v>450394807</v>
      </c>
      <c r="D702" s="49">
        <v>247316630</v>
      </c>
      <c r="E702" s="49">
        <v>574590966</v>
      </c>
      <c r="F702" s="49">
        <v>24959051</v>
      </c>
      <c r="G702" s="3">
        <f t="shared" si="49"/>
        <v>1297261454</v>
      </c>
      <c r="H702" s="49">
        <v>0</v>
      </c>
    </row>
    <row r="703" spans="1:8" ht="12.75">
      <c r="A703" s="49"/>
      <c r="B703" s="106">
        <v>1998</v>
      </c>
      <c r="C703" s="107">
        <v>425880377</v>
      </c>
      <c r="D703" s="107">
        <v>234904435</v>
      </c>
      <c r="E703" s="107">
        <v>598353464</v>
      </c>
      <c r="F703" s="107">
        <v>39620560</v>
      </c>
      <c r="G703" s="3">
        <f>SUM(C703:F703)</f>
        <v>1298758836</v>
      </c>
      <c r="H703" s="49">
        <v>0</v>
      </c>
    </row>
    <row r="704" spans="1:8" ht="12.75">
      <c r="A704" s="49"/>
      <c r="B704" s="106">
        <v>1999</v>
      </c>
      <c r="C704" s="107">
        <v>439607030</v>
      </c>
      <c r="D704" s="107">
        <v>358157424</v>
      </c>
      <c r="E704" s="107">
        <v>632570244</v>
      </c>
      <c r="F704" s="107">
        <v>24780900</v>
      </c>
      <c r="G704" s="3">
        <f>SUM(C704:F704)</f>
        <v>1455115598</v>
      </c>
      <c r="H704" s="49">
        <v>0</v>
      </c>
    </row>
    <row r="705" spans="1:8" ht="12.75">
      <c r="A705" s="49"/>
      <c r="B705" s="106">
        <v>2000</v>
      </c>
      <c r="C705" s="129">
        <v>421738324</v>
      </c>
      <c r="D705" s="129">
        <v>465418152</v>
      </c>
      <c r="E705" s="129">
        <v>769156991</v>
      </c>
      <c r="F705" s="107">
        <v>48703323</v>
      </c>
      <c r="G705" s="3">
        <f>SUM(C705:F705)</f>
        <v>1705016790</v>
      </c>
      <c r="H705" s="107">
        <v>0</v>
      </c>
    </row>
    <row r="706" spans="1:8" ht="12.75">
      <c r="A706" s="49"/>
      <c r="C706" s="49"/>
      <c r="D706" s="49"/>
      <c r="E706" s="49"/>
      <c r="F706" s="49"/>
      <c r="G706" s="49"/>
      <c r="H706" s="49"/>
    </row>
    <row r="707" spans="1:8" ht="12.75">
      <c r="A707" s="49" t="s">
        <v>72</v>
      </c>
      <c r="B707" s="106">
        <v>1988</v>
      </c>
      <c r="C707" s="49">
        <v>983454251</v>
      </c>
      <c r="D707" s="49">
        <v>1187279276</v>
      </c>
      <c r="E707" s="49">
        <v>1120812622</v>
      </c>
      <c r="F707" s="49">
        <v>0</v>
      </c>
      <c r="G707" s="3">
        <f>SUM(C707:F707)</f>
        <v>3291546149</v>
      </c>
      <c r="H707" s="49">
        <v>0</v>
      </c>
    </row>
    <row r="708" spans="1:8" ht="12.75">
      <c r="A708" s="49"/>
      <c r="B708" s="106">
        <v>1989</v>
      </c>
      <c r="C708" s="49">
        <v>939877756</v>
      </c>
      <c r="D708" s="49">
        <v>1340779418</v>
      </c>
      <c r="E708" s="49">
        <v>1246550050</v>
      </c>
      <c r="F708" s="49">
        <v>0</v>
      </c>
      <c r="G708" s="3">
        <f aca="true" t="shared" si="50" ref="G708:G716">SUM(C708:F708)</f>
        <v>3527207224</v>
      </c>
      <c r="H708" s="49">
        <v>0</v>
      </c>
    </row>
    <row r="709" spans="1:8" ht="12.75">
      <c r="A709" s="49"/>
      <c r="B709" s="106">
        <v>1990</v>
      </c>
      <c r="C709" s="49">
        <v>982868253</v>
      </c>
      <c r="D709" s="49">
        <v>1455954371.16</v>
      </c>
      <c r="E709" s="49">
        <v>1381928234</v>
      </c>
      <c r="F709" s="49">
        <v>0</v>
      </c>
      <c r="G709" s="3">
        <f t="shared" si="50"/>
        <v>3820750858.16</v>
      </c>
      <c r="H709" s="49">
        <v>0</v>
      </c>
    </row>
    <row r="710" spans="1:8" ht="12.75">
      <c r="A710" s="49"/>
      <c r="B710" s="106">
        <v>1991</v>
      </c>
      <c r="C710" s="49">
        <v>1076399245</v>
      </c>
      <c r="D710" s="49">
        <v>1357274758</v>
      </c>
      <c r="E710" s="49">
        <v>1469942227</v>
      </c>
      <c r="F710" s="49">
        <v>0</v>
      </c>
      <c r="G710" s="3">
        <f t="shared" si="50"/>
        <v>3903616230</v>
      </c>
      <c r="H710" s="49">
        <v>0</v>
      </c>
    </row>
    <row r="711" spans="1:8" ht="12.75">
      <c r="A711" s="49"/>
      <c r="B711" s="106">
        <v>1992</v>
      </c>
      <c r="C711" s="49">
        <v>1135747271</v>
      </c>
      <c r="D711" s="49">
        <v>1301215746.56</v>
      </c>
      <c r="E711" s="49">
        <v>1571640097</v>
      </c>
      <c r="F711" s="49">
        <v>0</v>
      </c>
      <c r="G711" s="3">
        <f t="shared" si="50"/>
        <v>4008603114.56</v>
      </c>
      <c r="H711" s="49">
        <v>0</v>
      </c>
    </row>
    <row r="712" spans="1:8" ht="12.75">
      <c r="A712" s="49"/>
      <c r="B712" s="106">
        <v>1993</v>
      </c>
      <c r="C712" s="49">
        <v>1202592049</v>
      </c>
      <c r="D712" s="49">
        <v>1112059894</v>
      </c>
      <c r="E712" s="49">
        <v>1686502690</v>
      </c>
      <c r="F712" s="49">
        <v>0</v>
      </c>
      <c r="G712" s="3">
        <f t="shared" si="50"/>
        <v>4001154633</v>
      </c>
      <c r="H712" s="49">
        <v>0</v>
      </c>
    </row>
    <row r="713" spans="1:8" ht="12.75">
      <c r="A713" s="49"/>
      <c r="B713" s="106">
        <v>1994</v>
      </c>
      <c r="C713" s="49">
        <v>1268795868</v>
      </c>
      <c r="D713" s="49">
        <v>1319815450</v>
      </c>
      <c r="E713" s="49">
        <v>1745011167</v>
      </c>
      <c r="F713" s="49">
        <v>0</v>
      </c>
      <c r="G713" s="3">
        <f t="shared" si="50"/>
        <v>4333622485</v>
      </c>
      <c r="H713" s="49">
        <v>0</v>
      </c>
    </row>
    <row r="714" spans="1:8" ht="12.75">
      <c r="A714" s="49"/>
      <c r="B714" s="106">
        <v>1995</v>
      </c>
      <c r="C714" s="49">
        <v>1377155879</v>
      </c>
      <c r="D714" s="49">
        <v>1530405980</v>
      </c>
      <c r="E714" s="49">
        <v>1767044880</v>
      </c>
      <c r="F714" s="49">
        <v>0</v>
      </c>
      <c r="G714" s="3">
        <f t="shared" si="50"/>
        <v>4674606739</v>
      </c>
      <c r="H714" s="49">
        <v>0</v>
      </c>
    </row>
    <row r="715" spans="1:8" ht="12.75">
      <c r="A715" s="49"/>
      <c r="B715" s="106">
        <v>1996</v>
      </c>
      <c r="C715" s="49">
        <v>1388187363</v>
      </c>
      <c r="D715" s="49">
        <v>1123817700</v>
      </c>
      <c r="E715" s="49">
        <v>2117462093</v>
      </c>
      <c r="F715" s="49">
        <v>0</v>
      </c>
      <c r="G715" s="3">
        <f t="shared" si="50"/>
        <v>4629467156</v>
      </c>
      <c r="H715" s="49">
        <v>0</v>
      </c>
    </row>
    <row r="716" spans="1:8" ht="12.75">
      <c r="A716" s="49"/>
      <c r="B716" s="106">
        <v>1997</v>
      </c>
      <c r="C716" s="49">
        <v>1330673454</v>
      </c>
      <c r="D716" s="49">
        <v>1296128142</v>
      </c>
      <c r="E716" s="49">
        <v>1966606840</v>
      </c>
      <c r="F716" s="49">
        <v>0</v>
      </c>
      <c r="G716" s="3">
        <f t="shared" si="50"/>
        <v>4593408436</v>
      </c>
      <c r="H716" s="49">
        <v>0</v>
      </c>
    </row>
    <row r="717" spans="1:8" ht="12.75">
      <c r="A717" s="49"/>
      <c r="B717" s="106">
        <v>1998</v>
      </c>
      <c r="C717" s="107">
        <v>1666545855</v>
      </c>
      <c r="D717" s="107">
        <v>1359800366</v>
      </c>
      <c r="E717" s="107">
        <v>2701101642</v>
      </c>
      <c r="F717" s="49">
        <v>0</v>
      </c>
      <c r="G717" s="3">
        <f>SUM(C717:F717)</f>
        <v>5727447863</v>
      </c>
      <c r="H717" s="49">
        <v>0</v>
      </c>
    </row>
    <row r="718" spans="1:8" ht="12.75">
      <c r="A718" s="49"/>
      <c r="B718" s="106">
        <v>1999</v>
      </c>
      <c r="C718" s="107">
        <v>1487871383</v>
      </c>
      <c r="D718" s="107">
        <v>1571644120</v>
      </c>
      <c r="E718" s="107">
        <v>2914712068</v>
      </c>
      <c r="F718" s="49">
        <v>0</v>
      </c>
      <c r="G718" s="3">
        <f>SUM(C718:F718)</f>
        <v>5974227571</v>
      </c>
      <c r="H718" s="49">
        <v>0</v>
      </c>
    </row>
    <row r="719" spans="1:8" ht="12.75">
      <c r="A719" s="49"/>
      <c r="B719" s="106">
        <v>2000</v>
      </c>
      <c r="C719" s="129">
        <v>1430064071</v>
      </c>
      <c r="D719" s="129">
        <v>1770580874</v>
      </c>
      <c r="E719" s="129">
        <v>3222048692</v>
      </c>
      <c r="F719" s="107">
        <v>0</v>
      </c>
      <c r="G719" s="3">
        <f>SUM(C719:F719)</f>
        <v>6422693637</v>
      </c>
      <c r="H719" s="107">
        <v>0</v>
      </c>
    </row>
    <row r="720" spans="1:8" ht="12.75">
      <c r="A720" s="49"/>
      <c r="C720" s="49"/>
      <c r="D720" s="49"/>
      <c r="E720" s="49"/>
      <c r="F720" s="49"/>
      <c r="G720" s="49"/>
      <c r="H720" s="49"/>
    </row>
    <row r="721" spans="1:8" ht="12.75">
      <c r="A721" s="49" t="s">
        <v>73</v>
      </c>
      <c r="B721" s="106">
        <v>1988</v>
      </c>
      <c r="C721" s="49">
        <v>97626321</v>
      </c>
      <c r="D721" s="49">
        <v>94368976</v>
      </c>
      <c r="E721" s="49">
        <v>85482029</v>
      </c>
      <c r="F721" s="49">
        <v>0</v>
      </c>
      <c r="G721" s="3">
        <f>SUM(C721:F721)</f>
        <v>277477326</v>
      </c>
      <c r="H721" s="49">
        <v>0</v>
      </c>
    </row>
    <row r="722" spans="1:8" ht="12.75">
      <c r="A722" s="49"/>
      <c r="B722" s="106">
        <v>1989</v>
      </c>
      <c r="C722" s="49">
        <v>90923902</v>
      </c>
      <c r="D722" s="49">
        <v>84285866</v>
      </c>
      <c r="E722" s="49">
        <v>90453608</v>
      </c>
      <c r="F722" s="49">
        <v>0</v>
      </c>
      <c r="G722" s="3">
        <f aca="true" t="shared" si="51" ref="G722:G730">SUM(C722:F722)</f>
        <v>265663376</v>
      </c>
      <c r="H722" s="49">
        <v>0</v>
      </c>
    </row>
    <row r="723" spans="1:8" ht="12.75">
      <c r="A723" s="49"/>
      <c r="B723" s="106">
        <v>1990</v>
      </c>
      <c r="C723" s="49">
        <v>90058438</v>
      </c>
      <c r="D723" s="49">
        <v>93698388.68</v>
      </c>
      <c r="E723" s="49">
        <v>97798492</v>
      </c>
      <c r="F723" s="49">
        <v>0</v>
      </c>
      <c r="G723" s="3">
        <f t="shared" si="51"/>
        <v>281555318.68</v>
      </c>
      <c r="H723" s="49">
        <v>0</v>
      </c>
    </row>
    <row r="724" spans="1:8" ht="12.75">
      <c r="A724" s="49"/>
      <c r="B724" s="106">
        <v>1991</v>
      </c>
      <c r="C724" s="49">
        <v>96951799</v>
      </c>
      <c r="D724" s="49">
        <v>81766219</v>
      </c>
      <c r="E724" s="49">
        <v>99883708</v>
      </c>
      <c r="F724" s="49">
        <v>0</v>
      </c>
      <c r="G724" s="3">
        <f t="shared" si="51"/>
        <v>278601726</v>
      </c>
      <c r="H724" s="49">
        <v>0</v>
      </c>
    </row>
    <row r="725" spans="1:8" ht="12.75">
      <c r="A725" s="49"/>
      <c r="B725" s="106">
        <v>1992</v>
      </c>
      <c r="C725" s="49">
        <v>105896069</v>
      </c>
      <c r="D725" s="49">
        <v>82392605.08</v>
      </c>
      <c r="E725" s="49">
        <v>112094162</v>
      </c>
      <c r="F725" s="49">
        <v>0</v>
      </c>
      <c r="G725" s="3">
        <f t="shared" si="51"/>
        <v>300382836.08</v>
      </c>
      <c r="H725" s="49">
        <v>0</v>
      </c>
    </row>
    <row r="726" spans="1:8" ht="12.75">
      <c r="A726" s="49"/>
      <c r="B726" s="106">
        <v>1993</v>
      </c>
      <c r="C726" s="49">
        <v>110151591</v>
      </c>
      <c r="D726" s="49">
        <v>66544761</v>
      </c>
      <c r="E726" s="49">
        <v>123196590</v>
      </c>
      <c r="F726" s="49">
        <v>0</v>
      </c>
      <c r="G726" s="3">
        <f t="shared" si="51"/>
        <v>299892942</v>
      </c>
      <c r="H726" s="49">
        <v>0</v>
      </c>
    </row>
    <row r="727" spans="1:8" ht="12.75">
      <c r="A727" s="49"/>
      <c r="B727" s="106">
        <v>1994</v>
      </c>
      <c r="C727" s="49">
        <v>120563305</v>
      </c>
      <c r="D727" s="49">
        <v>82776199</v>
      </c>
      <c r="E727" s="49">
        <v>127681818</v>
      </c>
      <c r="F727" s="49">
        <v>0</v>
      </c>
      <c r="G727" s="3">
        <f t="shared" si="51"/>
        <v>331021322</v>
      </c>
      <c r="H727" s="49">
        <v>0</v>
      </c>
    </row>
    <row r="728" spans="1:8" ht="12.75">
      <c r="A728" s="49"/>
      <c r="B728" s="106">
        <v>1995</v>
      </c>
      <c r="C728" s="49">
        <v>128258372</v>
      </c>
      <c r="D728" s="49">
        <v>91755805</v>
      </c>
      <c r="E728" s="49">
        <v>125844578</v>
      </c>
      <c r="F728" s="49">
        <v>0</v>
      </c>
      <c r="G728" s="3">
        <f t="shared" si="51"/>
        <v>345858755</v>
      </c>
      <c r="H728" s="49">
        <v>0</v>
      </c>
    </row>
    <row r="729" spans="1:8" ht="12.75">
      <c r="A729" s="49"/>
      <c r="B729" s="106">
        <v>1996</v>
      </c>
      <c r="C729" s="49">
        <v>144853471</v>
      </c>
      <c r="D729" s="49">
        <v>64293629</v>
      </c>
      <c r="E729" s="49">
        <v>139762212</v>
      </c>
      <c r="F729" s="49">
        <v>0</v>
      </c>
      <c r="G729" s="3">
        <f t="shared" si="51"/>
        <v>348909312</v>
      </c>
      <c r="H729" s="49">
        <v>0</v>
      </c>
    </row>
    <row r="730" spans="1:8" ht="12.75">
      <c r="A730" s="49"/>
      <c r="B730" s="106">
        <v>1997</v>
      </c>
      <c r="C730" s="49">
        <v>132336804</v>
      </c>
      <c r="D730" s="49">
        <v>73610903</v>
      </c>
      <c r="E730" s="49">
        <v>137395545</v>
      </c>
      <c r="F730" s="49">
        <v>0</v>
      </c>
      <c r="G730" s="3">
        <f t="shared" si="51"/>
        <v>343343252</v>
      </c>
      <c r="H730" s="49">
        <v>0</v>
      </c>
    </row>
    <row r="731" spans="1:8" ht="12.75">
      <c r="A731" s="49"/>
      <c r="B731" s="106">
        <v>1998</v>
      </c>
      <c r="C731" s="107">
        <v>133370742</v>
      </c>
      <c r="D731" s="107">
        <v>65128698</v>
      </c>
      <c r="E731" s="107">
        <v>147217331</v>
      </c>
      <c r="F731" s="49">
        <v>0</v>
      </c>
      <c r="G731" s="3">
        <f>SUM(C731:F731)</f>
        <v>345716771</v>
      </c>
      <c r="H731" s="49">
        <v>0</v>
      </c>
    </row>
    <row r="732" spans="1:8" ht="12.75">
      <c r="A732" s="49"/>
      <c r="B732" s="106">
        <v>1999</v>
      </c>
      <c r="C732" s="107">
        <v>132820331</v>
      </c>
      <c r="D732" s="107">
        <v>84199803</v>
      </c>
      <c r="E732" s="107">
        <v>164599319</v>
      </c>
      <c r="F732" s="49">
        <v>0</v>
      </c>
      <c r="G732" s="3">
        <f>SUM(C732:F732)</f>
        <v>381619453</v>
      </c>
      <c r="H732" s="49">
        <v>0</v>
      </c>
    </row>
    <row r="733" spans="1:8" ht="12.75">
      <c r="A733" s="49"/>
      <c r="B733" s="106">
        <v>2000</v>
      </c>
      <c r="C733" s="129">
        <v>134954407</v>
      </c>
      <c r="D733" s="129">
        <v>36964454</v>
      </c>
      <c r="E733" s="129">
        <v>279127327</v>
      </c>
      <c r="F733" s="107">
        <v>0</v>
      </c>
      <c r="G733" s="3">
        <f>SUM(C733:F733)</f>
        <v>451046188</v>
      </c>
      <c r="H733" s="107">
        <v>0</v>
      </c>
    </row>
    <row r="734" spans="1:8" ht="12.75">
      <c r="A734" s="49"/>
      <c r="C734" s="49"/>
      <c r="D734" s="49"/>
      <c r="E734" s="49"/>
      <c r="F734" s="49"/>
      <c r="G734" s="49"/>
      <c r="H734" s="49"/>
    </row>
    <row r="735" spans="1:8" ht="12.75">
      <c r="A735" s="118" t="s">
        <v>327</v>
      </c>
      <c r="B735" s="119">
        <v>1988</v>
      </c>
      <c r="C735" s="49">
        <f aca="true" t="shared" si="52" ref="C735:H747">+C21+C7+C49+C35+C63+C77+C91+C105+C133+C147+C161+C217+C175+C189+C203+C231+C245+C259+C301+C287+C273+C315+C329+C357+C343+C371+C469+C483+C385+C413+C427+C441+C399+C455+C497+C511+C525+C539+C553+C567+C581+C595+C609+C623+C637+C665+C651+C679+C707+C693+C721+C119</f>
        <v>56388254348</v>
      </c>
      <c r="D735" s="49">
        <f t="shared" si="52"/>
        <v>47263267591</v>
      </c>
      <c r="E735" s="49">
        <f t="shared" si="52"/>
        <v>67909694904</v>
      </c>
      <c r="F735" s="49">
        <f t="shared" si="52"/>
        <v>13003786835</v>
      </c>
      <c r="G735" s="3">
        <f t="shared" si="52"/>
        <v>184565003678</v>
      </c>
      <c r="H735" s="49">
        <f t="shared" si="52"/>
        <v>65627302</v>
      </c>
    </row>
    <row r="736" spans="1:8" ht="12.75">
      <c r="A736"/>
      <c r="B736" s="119">
        <v>1989</v>
      </c>
      <c r="C736" s="49">
        <f t="shared" si="52"/>
        <v>55236476397</v>
      </c>
      <c r="D736" s="49">
        <f t="shared" si="52"/>
        <v>51478466586</v>
      </c>
      <c r="E736" s="49">
        <f t="shared" si="52"/>
        <v>72068971823</v>
      </c>
      <c r="F736" s="49">
        <f t="shared" si="52"/>
        <v>13398723461</v>
      </c>
      <c r="G736" s="3">
        <f t="shared" si="52"/>
        <v>192182638267</v>
      </c>
      <c r="H736" s="49">
        <f t="shared" si="52"/>
        <v>83207030</v>
      </c>
    </row>
    <row r="737" spans="1:8" ht="12.75">
      <c r="A737"/>
      <c r="B737" s="119">
        <v>1990</v>
      </c>
      <c r="C737" s="49">
        <f t="shared" si="52"/>
        <v>59745978030</v>
      </c>
      <c r="D737" s="49">
        <f t="shared" si="52"/>
        <v>59210480857.20001</v>
      </c>
      <c r="E737" s="49">
        <f t="shared" si="52"/>
        <v>76031191445</v>
      </c>
      <c r="F737" s="49">
        <f t="shared" si="52"/>
        <v>13185715755</v>
      </c>
      <c r="G737" s="3">
        <f t="shared" si="52"/>
        <v>208173366087.2</v>
      </c>
      <c r="H737" s="49">
        <f t="shared" si="52"/>
        <v>86486025</v>
      </c>
    </row>
    <row r="738" spans="1:8" ht="12.75">
      <c r="A738"/>
      <c r="B738" s="119">
        <v>1991</v>
      </c>
      <c r="C738" s="49">
        <f t="shared" si="52"/>
        <v>63124415917</v>
      </c>
      <c r="D738" s="49">
        <f t="shared" si="52"/>
        <v>54110160997</v>
      </c>
      <c r="E738" s="49">
        <f t="shared" si="52"/>
        <v>77211223791</v>
      </c>
      <c r="F738" s="49">
        <f t="shared" si="52"/>
        <v>15049158581</v>
      </c>
      <c r="G738" s="3">
        <f t="shared" si="52"/>
        <v>209494959286</v>
      </c>
      <c r="H738" s="49">
        <f t="shared" si="52"/>
        <v>101244119</v>
      </c>
    </row>
    <row r="739" spans="1:8" ht="12.75">
      <c r="A739"/>
      <c r="B739" s="119">
        <v>1992</v>
      </c>
      <c r="C739" s="49">
        <f t="shared" si="52"/>
        <v>66782571580</v>
      </c>
      <c r="D739" s="49">
        <f t="shared" si="52"/>
        <v>56703419958.79999</v>
      </c>
      <c r="E739" s="49">
        <f t="shared" si="52"/>
        <v>79348307053</v>
      </c>
      <c r="F739" s="49">
        <f t="shared" si="52"/>
        <v>12888318201</v>
      </c>
      <c r="G739" s="3">
        <f t="shared" si="52"/>
        <v>215722616792.80002</v>
      </c>
      <c r="H739" s="49">
        <f t="shared" si="52"/>
        <v>126323239</v>
      </c>
    </row>
    <row r="740" spans="1:8" ht="12.75">
      <c r="A740"/>
      <c r="B740" s="119">
        <v>1993</v>
      </c>
      <c r="C740" s="49">
        <f t="shared" si="52"/>
        <v>71523564638</v>
      </c>
      <c r="D740" s="49">
        <f t="shared" si="52"/>
        <v>48902588001</v>
      </c>
      <c r="E740" s="49">
        <f t="shared" si="52"/>
        <v>82280654795</v>
      </c>
      <c r="F740" s="49">
        <f t="shared" si="52"/>
        <v>12195899332</v>
      </c>
      <c r="G740" s="3">
        <f t="shared" si="52"/>
        <v>214902706766</v>
      </c>
      <c r="H740" s="49">
        <f t="shared" si="52"/>
        <v>116194692</v>
      </c>
    </row>
    <row r="741" spans="1:8" ht="12.75">
      <c r="A741"/>
      <c r="B741" s="119">
        <v>1994</v>
      </c>
      <c r="C741" s="49">
        <f t="shared" si="52"/>
        <v>76465077072</v>
      </c>
      <c r="D741" s="49">
        <f t="shared" si="52"/>
        <v>64056662631</v>
      </c>
      <c r="E741" s="49">
        <f t="shared" si="52"/>
        <v>82657912116</v>
      </c>
      <c r="F741" s="49">
        <f t="shared" si="52"/>
        <v>11394978331</v>
      </c>
      <c r="G741" s="3">
        <f t="shared" si="52"/>
        <v>234574630150</v>
      </c>
      <c r="H741" s="49">
        <f t="shared" si="52"/>
        <v>127716287</v>
      </c>
    </row>
    <row r="742" spans="1:8" ht="12.75">
      <c r="A742"/>
      <c r="B742" s="119">
        <v>1995</v>
      </c>
      <c r="C742" s="49">
        <f t="shared" si="52"/>
        <v>81386026586</v>
      </c>
      <c r="D742" s="49">
        <f t="shared" si="52"/>
        <v>65051449590</v>
      </c>
      <c r="E742" s="49">
        <f t="shared" si="52"/>
        <v>88302485204</v>
      </c>
      <c r="F742" s="49">
        <f t="shared" si="52"/>
        <v>10670395993</v>
      </c>
      <c r="G742" s="3">
        <f t="shared" si="52"/>
        <v>245410357373</v>
      </c>
      <c r="H742" s="49">
        <f t="shared" si="52"/>
        <v>147261114</v>
      </c>
    </row>
    <row r="743" spans="1:8" ht="12.75">
      <c r="A743"/>
      <c r="B743" s="119">
        <v>1996</v>
      </c>
      <c r="C743" s="49">
        <f t="shared" si="52"/>
        <v>80118134719</v>
      </c>
      <c r="D743" s="49">
        <f t="shared" si="52"/>
        <v>56008408418</v>
      </c>
      <c r="E743" s="49">
        <f t="shared" si="52"/>
        <v>93955094633</v>
      </c>
      <c r="F743" s="49">
        <f t="shared" si="52"/>
        <v>8691527510</v>
      </c>
      <c r="G743" s="3">
        <f t="shared" si="52"/>
        <v>238773165280</v>
      </c>
      <c r="H743" s="49">
        <f t="shared" si="52"/>
        <v>115973403</v>
      </c>
    </row>
    <row r="744" spans="1:8" ht="12.75">
      <c r="A744"/>
      <c r="B744" s="119">
        <v>1997</v>
      </c>
      <c r="C744" s="49">
        <f t="shared" si="52"/>
        <v>81291968089</v>
      </c>
      <c r="D744" s="49">
        <f t="shared" si="52"/>
        <v>60690697981</v>
      </c>
      <c r="E744" s="49">
        <f t="shared" si="52"/>
        <v>95865833782</v>
      </c>
      <c r="F744" s="49">
        <f t="shared" si="52"/>
        <v>9343241569</v>
      </c>
      <c r="G744" s="3">
        <f t="shared" si="52"/>
        <v>247191741421</v>
      </c>
      <c r="H744" s="49">
        <f t="shared" si="52"/>
        <v>131079061</v>
      </c>
    </row>
    <row r="745" spans="1:8" ht="12.75">
      <c r="A745"/>
      <c r="B745" s="119">
        <v>1998</v>
      </c>
      <c r="C745" s="49">
        <f t="shared" si="52"/>
        <v>84536044451</v>
      </c>
      <c r="D745" s="49">
        <f t="shared" si="52"/>
        <v>58426760693</v>
      </c>
      <c r="E745" s="49">
        <f t="shared" si="52"/>
        <v>101781346921</v>
      </c>
      <c r="F745" s="49">
        <f t="shared" si="52"/>
        <v>7868201364</v>
      </c>
      <c r="G745" s="3">
        <f t="shared" si="52"/>
        <v>252612353429</v>
      </c>
      <c r="H745" s="49">
        <f t="shared" si="52"/>
        <v>126213567</v>
      </c>
    </row>
    <row r="746" spans="1:8" ht="12.75">
      <c r="A746"/>
      <c r="B746" s="119">
        <v>1999</v>
      </c>
      <c r="C746" s="49">
        <f t="shared" si="52"/>
        <v>83270387788</v>
      </c>
      <c r="D746" s="49">
        <f t="shared" si="52"/>
        <v>78982290908</v>
      </c>
      <c r="E746" s="49">
        <f t="shared" si="52"/>
        <v>110138309203</v>
      </c>
      <c r="F746" s="49">
        <f t="shared" si="52"/>
        <v>10556342192</v>
      </c>
      <c r="G746" s="3">
        <f t="shared" si="52"/>
        <v>282947330091</v>
      </c>
      <c r="H746" s="49">
        <f t="shared" si="52"/>
        <v>156700755</v>
      </c>
    </row>
    <row r="747" spans="1:8" ht="12.75">
      <c r="A747"/>
      <c r="B747" s="106">
        <v>2000</v>
      </c>
      <c r="C747" s="49">
        <f t="shared" si="52"/>
        <v>86513095925</v>
      </c>
      <c r="D747" s="49">
        <f t="shared" si="52"/>
        <v>87438425121</v>
      </c>
      <c r="E747" s="49">
        <f t="shared" si="52"/>
        <v>119747691202</v>
      </c>
      <c r="F747" s="49">
        <f t="shared" si="52"/>
        <v>9908443089</v>
      </c>
      <c r="G747" s="3">
        <f>+G33+G19+G61+G47+G75+G89+G103+G117+G145+G159+G173+G229+G187+G201+G215+G243+G257+G271+G313+G299+G285+G327+G341+G369+G355+G383+G481+G495+G397+G425+G439+G453+G411+G467+G509+G523+G537+G551+G565+G579+G593+G607+G621+G635+G649+G677+G663+G691+G719+G705+G733+G131</f>
        <v>303607655337</v>
      </c>
      <c r="H747" s="49">
        <f t="shared" si="52"/>
        <v>183293590</v>
      </c>
    </row>
    <row r="748" spans="1:8" ht="12.75">
      <c r="A748"/>
      <c r="B748" s="120" t="s">
        <v>130</v>
      </c>
      <c r="C748" s="121">
        <f aca="true" t="shared" si="53" ref="C748:H748">SUM(C735:C747)</f>
        <v>946381995540</v>
      </c>
      <c r="D748" s="121">
        <f t="shared" si="53"/>
        <v>788323079333</v>
      </c>
      <c r="E748" s="121">
        <f t="shared" si="53"/>
        <v>1147298716872</v>
      </c>
      <c r="F748" s="121">
        <f t="shared" si="53"/>
        <v>148154732213</v>
      </c>
      <c r="G748" s="121">
        <f t="shared" si="53"/>
        <v>3030158523958</v>
      </c>
      <c r="H748" s="121">
        <f t="shared" si="53"/>
        <v>1567320184</v>
      </c>
    </row>
    <row r="749" spans="1:8" ht="12.75">
      <c r="A749"/>
      <c r="B749" s="119"/>
      <c r="C749" s="49"/>
      <c r="D749" s="49"/>
      <c r="E749" s="49"/>
      <c r="F749" s="49"/>
      <c r="G749" s="49"/>
      <c r="H749" s="49"/>
    </row>
    <row r="750" spans="2:8" ht="12.75">
      <c r="B750" s="119"/>
      <c r="C750" s="49"/>
      <c r="D750" s="49"/>
      <c r="E750" s="49"/>
      <c r="F750" s="49"/>
      <c r="G750" s="49"/>
      <c r="H750" s="49"/>
    </row>
    <row r="751" spans="2:8" ht="12.75">
      <c r="B751" s="119"/>
      <c r="C751" s="49"/>
      <c r="D751" s="49"/>
      <c r="E751" s="49"/>
      <c r="F751" s="49"/>
      <c r="G751" s="49"/>
      <c r="H751" s="49"/>
    </row>
    <row r="752" spans="2:8" ht="12.75">
      <c r="B752" s="119"/>
      <c r="C752" s="49"/>
      <c r="D752" s="49"/>
      <c r="E752" s="49"/>
      <c r="F752" s="49"/>
      <c r="G752" s="49"/>
      <c r="H752" s="49"/>
    </row>
    <row r="753" spans="2:8" ht="12.75">
      <c r="B753" s="119"/>
      <c r="C753" s="49"/>
      <c r="D753" s="49"/>
      <c r="E753" s="49"/>
      <c r="F753" s="49"/>
      <c r="G753" s="49"/>
      <c r="H753" s="49"/>
    </row>
    <row r="754" spans="2:8" ht="12.75">
      <c r="B754" s="119"/>
      <c r="C754" s="49"/>
      <c r="D754" s="49"/>
      <c r="E754" s="49"/>
      <c r="F754" s="49"/>
      <c r="G754" s="49"/>
      <c r="H754" s="49"/>
    </row>
    <row r="755" spans="2:8" ht="12.75">
      <c r="B755" s="119"/>
      <c r="C755" s="49"/>
      <c r="D755" s="49"/>
      <c r="E755" s="49"/>
      <c r="F755" s="49"/>
      <c r="G755" s="49"/>
      <c r="H755" s="49"/>
    </row>
    <row r="756" spans="2:8" ht="12.75">
      <c r="B756" s="119"/>
      <c r="C756" s="49"/>
      <c r="D756" s="49"/>
      <c r="E756" s="49"/>
      <c r="F756" s="49"/>
      <c r="G756" s="49"/>
      <c r="H756" s="49"/>
    </row>
    <row r="757" spans="2:8" ht="12.75">
      <c r="B757" s="119"/>
      <c r="C757" s="49"/>
      <c r="D757" s="49"/>
      <c r="E757" s="49"/>
      <c r="F757" s="49"/>
      <c r="G757" s="49"/>
      <c r="H757" s="49"/>
    </row>
    <row r="758" spans="2:8" ht="12.75">
      <c r="B758" s="119"/>
      <c r="C758" s="49"/>
      <c r="D758" s="49"/>
      <c r="E758" s="49"/>
      <c r="F758" s="49"/>
      <c r="G758" s="49"/>
      <c r="H758" s="49"/>
    </row>
    <row r="759" spans="2:8" ht="12.75">
      <c r="B759" s="119"/>
      <c r="C759" s="49"/>
      <c r="D759" s="49"/>
      <c r="E759" s="49"/>
      <c r="F759" s="49"/>
      <c r="G759" s="49"/>
      <c r="H759" s="49"/>
    </row>
    <row r="760" spans="2:8" ht="12.75">
      <c r="B760" s="119"/>
      <c r="C760" s="49"/>
      <c r="D760" s="49"/>
      <c r="E760" s="49"/>
      <c r="F760" s="49"/>
      <c r="G760" s="49"/>
      <c r="H760" s="49"/>
    </row>
    <row r="761" spans="2:8" ht="12.75">
      <c r="B761" s="119"/>
      <c r="C761" s="49"/>
      <c r="D761" s="49"/>
      <c r="E761" s="49"/>
      <c r="F761" s="49"/>
      <c r="G761" s="49"/>
      <c r="H761" s="49"/>
    </row>
    <row r="762" spans="2:8" ht="12.75">
      <c r="B762" s="119"/>
      <c r="C762" s="49"/>
      <c r="D762" s="49"/>
      <c r="E762" s="49"/>
      <c r="F762" s="49"/>
      <c r="G762" s="49"/>
      <c r="H762" s="49"/>
    </row>
    <row r="763" spans="2:8" ht="12.75">
      <c r="B763" s="119"/>
      <c r="C763" s="49"/>
      <c r="D763" s="49"/>
      <c r="E763" s="49"/>
      <c r="F763" s="49"/>
      <c r="G763" s="49"/>
      <c r="H763" s="49"/>
    </row>
  </sheetData>
  <mergeCells count="2">
    <mergeCell ref="A1:H1"/>
    <mergeCell ref="A2:H2"/>
  </mergeCells>
  <printOptions horizontalCentered="1" verticalCentered="1"/>
  <pageMargins left="0" right="0" top="0.25" bottom="0.25" header="0.5" footer="0.5"/>
  <pageSetup horizontalDpi="600" verticalDpi="600" orientation="portrait" scale="60" r:id="rId1"/>
  <headerFooter alignWithMargins="0">
    <oddHeader>&amp;L&amp;"Geneva,Bold"&amp;D&amp;C&amp;"Geneva,Bold Italic"Revised Assessable Premium Licensed Only (88 - 93 Includes Resurvey Changes)
1988 - 2000 Data&amp;R&amp;"Geneva,Bold"UNAUDITED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rowBreaks count="8" manualBreakCount="8">
    <brk id="89" max="8" man="1"/>
    <brk id="173" max="8" man="1"/>
    <brk id="257" max="8" man="1"/>
    <brk id="341" max="8" man="1"/>
    <brk id="425" max="8" man="1"/>
    <brk id="509" max="8" man="1"/>
    <brk id="593" max="8" man="1"/>
    <brk id="677" max="8" man="1"/>
  </rowBreaks>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8.125" style="7" bestFit="1" customWidth="1"/>
    <col min="3" max="3" width="11.625" style="7" bestFit="1" customWidth="1"/>
    <col min="4" max="4" width="11.00390625" style="7" bestFit="1" customWidth="1"/>
    <col min="5" max="5" width="14.50390625" style="7" bestFit="1" customWidth="1"/>
    <col min="6" max="6" width="11.00390625" style="7" bestFit="1" customWidth="1"/>
    <col min="7" max="7" width="2.625" style="7" customWidth="1"/>
    <col min="8" max="8" width="28.125" style="7" bestFit="1" customWidth="1"/>
    <col min="9" max="9" width="11.00390625" style="8" bestFit="1" customWidth="1"/>
    <col min="10" max="16384" width="10.625" style="7" customWidth="1"/>
  </cols>
  <sheetData>
    <row r="1" spans="1:6" ht="12.75">
      <c r="A1"/>
      <c r="B1" s="122" t="s">
        <v>191</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53">SUM(B6:E6)</f>
        <v>0</v>
      </c>
      <c r="H6" s="7" t="s">
        <v>8</v>
      </c>
      <c r="I6" s="8" t="s">
        <v>0</v>
      </c>
    </row>
    <row r="7" spans="1:6" ht="12" customHeight="1">
      <c r="A7" s="36" t="s">
        <v>9</v>
      </c>
      <c r="B7" s="6">
        <v>0</v>
      </c>
      <c r="C7" s="6">
        <v>0</v>
      </c>
      <c r="D7" s="6">
        <v>11577.0066072437</v>
      </c>
      <c r="E7" s="6">
        <v>0</v>
      </c>
      <c r="F7" s="6">
        <f t="shared" si="0"/>
        <v>11577.0066072437</v>
      </c>
    </row>
    <row r="8" spans="1:9" ht="12.75">
      <c r="A8" s="36" t="s">
        <v>10</v>
      </c>
      <c r="B8" s="6">
        <v>10508.95146716711</v>
      </c>
      <c r="C8" s="6">
        <v>0</v>
      </c>
      <c r="D8" s="6">
        <v>2694426.8479971103</v>
      </c>
      <c r="E8" s="6">
        <v>0</v>
      </c>
      <c r="F8" s="6">
        <f t="shared" si="0"/>
        <v>2704935.7994642775</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933619.5399670325</v>
      </c>
      <c r="E10" s="6">
        <v>0</v>
      </c>
      <c r="F10" s="6">
        <f t="shared" si="0"/>
        <v>933619.5399670325</v>
      </c>
      <c r="H10" s="7" t="s">
        <v>13</v>
      </c>
      <c r="I10" s="8">
        <v>0</v>
      </c>
    </row>
    <row r="11" spans="1:6" ht="12.75">
      <c r="A11" s="36" t="s">
        <v>14</v>
      </c>
      <c r="B11" s="6">
        <v>0</v>
      </c>
      <c r="C11" s="6">
        <v>0</v>
      </c>
      <c r="D11" s="6">
        <v>100074.05464369114</v>
      </c>
      <c r="E11" s="6">
        <v>0</v>
      </c>
      <c r="F11" s="6">
        <f t="shared" si="0"/>
        <v>100074.05464369114</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3980806</v>
      </c>
    </row>
    <row r="14" spans="1:9" ht="12.75">
      <c r="A14" s="36" t="s">
        <v>19</v>
      </c>
      <c r="B14" s="6">
        <v>0</v>
      </c>
      <c r="C14" s="6">
        <v>0</v>
      </c>
      <c r="D14" s="6">
        <v>0</v>
      </c>
      <c r="E14" s="6">
        <v>0</v>
      </c>
      <c r="F14" s="6">
        <f t="shared" si="0"/>
        <v>0</v>
      </c>
      <c r="H14" s="7" t="s">
        <v>20</v>
      </c>
      <c r="I14" s="8">
        <v>84324</v>
      </c>
    </row>
    <row r="15" spans="1:9" ht="12.75">
      <c r="A15" s="36" t="s">
        <v>21</v>
      </c>
      <c r="B15" s="6">
        <v>0</v>
      </c>
      <c r="C15" s="6">
        <v>0</v>
      </c>
      <c r="D15" s="6">
        <v>0</v>
      </c>
      <c r="E15" s="6">
        <v>0</v>
      </c>
      <c r="F15" s="6">
        <f t="shared" si="0"/>
        <v>0</v>
      </c>
      <c r="H15" s="7" t="s">
        <v>22</v>
      </c>
      <c r="I15" s="8">
        <v>196559.7</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1199.0000274729468</v>
      </c>
      <c r="E18" s="6">
        <v>0</v>
      </c>
      <c r="F18" s="6">
        <f t="shared" si="0"/>
        <v>1199.0000274729468</v>
      </c>
      <c r="H18" s="7" t="s">
        <v>27</v>
      </c>
      <c r="I18" s="8">
        <v>0</v>
      </c>
    </row>
    <row r="19" spans="1:9" ht="12.75">
      <c r="A19" s="36" t="s">
        <v>28</v>
      </c>
      <c r="B19" s="6">
        <v>0</v>
      </c>
      <c r="C19" s="6">
        <v>0</v>
      </c>
      <c r="D19" s="6">
        <v>0</v>
      </c>
      <c r="E19" s="6">
        <v>0</v>
      </c>
      <c r="F19" s="6">
        <f t="shared" si="0"/>
        <v>0</v>
      </c>
      <c r="H19" s="7" t="s">
        <v>29</v>
      </c>
      <c r="I19" s="8">
        <v>0</v>
      </c>
    </row>
    <row r="20" spans="1:9" ht="12.75">
      <c r="A20" s="36" t="s">
        <v>30</v>
      </c>
      <c r="B20" s="6">
        <v>0</v>
      </c>
      <c r="C20" s="6">
        <v>0</v>
      </c>
      <c r="D20" s="6">
        <v>140.00008241884035</v>
      </c>
      <c r="E20" s="6">
        <v>0</v>
      </c>
      <c r="F20" s="6">
        <f t="shared" si="0"/>
        <v>140.00008241884035</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t="shared" si="0"/>
        <v>0</v>
      </c>
      <c r="H22" s="7" t="s">
        <v>35</v>
      </c>
      <c r="I22" s="8" t="s">
        <v>0</v>
      </c>
    </row>
    <row r="23" spans="1:9" ht="12.75">
      <c r="A23" s="36" t="s">
        <v>36</v>
      </c>
      <c r="B23" s="6">
        <v>0</v>
      </c>
      <c r="C23" s="6">
        <v>0</v>
      </c>
      <c r="D23" s="6">
        <v>0</v>
      </c>
      <c r="E23" s="6">
        <v>0</v>
      </c>
      <c r="F23" s="6">
        <f t="shared" si="0"/>
        <v>0</v>
      </c>
      <c r="H23" s="7" t="s">
        <v>37</v>
      </c>
      <c r="I23" s="8">
        <v>0</v>
      </c>
    </row>
    <row r="24" spans="1:6" ht="12.75">
      <c r="A24" s="36" t="s">
        <v>38</v>
      </c>
      <c r="B24" s="6">
        <v>0</v>
      </c>
      <c r="C24" s="6">
        <v>0</v>
      </c>
      <c r="D24" s="6">
        <v>2574</v>
      </c>
      <c r="E24" s="6">
        <v>0</v>
      </c>
      <c r="F24" s="6">
        <f t="shared" si="0"/>
        <v>2574</v>
      </c>
    </row>
    <row r="25" spans="1:9" ht="12.75">
      <c r="A25" s="36" t="s">
        <v>39</v>
      </c>
      <c r="B25" s="6">
        <v>0</v>
      </c>
      <c r="C25" s="6">
        <v>0</v>
      </c>
      <c r="D25" s="6">
        <v>0</v>
      </c>
      <c r="E25" s="6">
        <v>0</v>
      </c>
      <c r="F25" s="6">
        <f t="shared" si="0"/>
        <v>0</v>
      </c>
      <c r="H25" s="7" t="s">
        <v>40</v>
      </c>
      <c r="I25" s="8">
        <f>SUM(I10:I15)-SUM(I18:I23)</f>
        <v>4261689.7</v>
      </c>
    </row>
    <row r="26" spans="1:9" ht="12.75">
      <c r="A26" s="36" t="s">
        <v>41</v>
      </c>
      <c r="B26" s="6">
        <v>0</v>
      </c>
      <c r="C26" s="6">
        <v>0</v>
      </c>
      <c r="D26" s="6">
        <v>0</v>
      </c>
      <c r="E26" s="6">
        <v>0</v>
      </c>
      <c r="F26" s="6">
        <f t="shared" si="0"/>
        <v>0</v>
      </c>
      <c r="H26" s="7" t="s">
        <v>42</v>
      </c>
      <c r="I26" s="8">
        <f>+F60</f>
        <v>4261689.7</v>
      </c>
    </row>
    <row r="27" spans="1:6" ht="12.75">
      <c r="A27" s="36" t="s">
        <v>43</v>
      </c>
      <c r="B27" s="6">
        <v>0</v>
      </c>
      <c r="C27" s="6">
        <v>0</v>
      </c>
      <c r="D27" s="6">
        <v>0</v>
      </c>
      <c r="E27" s="6">
        <v>0</v>
      </c>
      <c r="F27" s="6">
        <f t="shared" si="0"/>
        <v>0</v>
      </c>
    </row>
    <row r="28" spans="1:6" ht="12.75">
      <c r="A28" s="36" t="s">
        <v>44</v>
      </c>
      <c r="B28" s="6">
        <v>0</v>
      </c>
      <c r="C28" s="6">
        <v>0</v>
      </c>
      <c r="D28" s="6">
        <v>0</v>
      </c>
      <c r="E28" s="6">
        <v>0</v>
      </c>
      <c r="F28" s="6">
        <f t="shared" si="0"/>
        <v>0</v>
      </c>
    </row>
    <row r="29" spans="1:6" ht="12.75">
      <c r="A29" s="36" t="s">
        <v>45</v>
      </c>
      <c r="B29" s="6">
        <v>0</v>
      </c>
      <c r="C29" s="6">
        <v>0</v>
      </c>
      <c r="D29" s="6">
        <v>0</v>
      </c>
      <c r="E29" s="6">
        <v>0</v>
      </c>
      <c r="F29" s="6">
        <f t="shared" si="0"/>
        <v>0</v>
      </c>
    </row>
    <row r="30" spans="1:6" ht="12.75">
      <c r="A30" s="36" t="s">
        <v>46</v>
      </c>
      <c r="B30" s="6">
        <v>0</v>
      </c>
      <c r="C30" s="6">
        <v>0</v>
      </c>
      <c r="D30" s="6">
        <v>0</v>
      </c>
      <c r="E30" s="6">
        <v>0</v>
      </c>
      <c r="F30" s="6">
        <f t="shared" si="0"/>
        <v>0</v>
      </c>
    </row>
    <row r="31" spans="1:6" ht="12.75">
      <c r="A31" s="36" t="s">
        <v>47</v>
      </c>
      <c r="B31" s="6">
        <v>0</v>
      </c>
      <c r="C31" s="6">
        <v>0</v>
      </c>
      <c r="D31" s="6">
        <v>4879.000233520048</v>
      </c>
      <c r="E31" s="6">
        <v>0</v>
      </c>
      <c r="F31" s="6">
        <f t="shared" si="0"/>
        <v>4879.000233520048</v>
      </c>
    </row>
    <row r="32" spans="1:6" ht="12.75">
      <c r="A32" s="36" t="s">
        <v>48</v>
      </c>
      <c r="B32" s="6">
        <v>0</v>
      </c>
      <c r="C32" s="6">
        <v>0</v>
      </c>
      <c r="D32" s="6">
        <v>3214</v>
      </c>
      <c r="E32" s="6">
        <v>0</v>
      </c>
      <c r="F32" s="6">
        <f t="shared" si="0"/>
        <v>3214</v>
      </c>
    </row>
    <row r="33" spans="1:6" ht="12.75">
      <c r="A33" s="36" t="s">
        <v>49</v>
      </c>
      <c r="B33" s="6">
        <v>0</v>
      </c>
      <c r="C33" s="6">
        <v>0</v>
      </c>
      <c r="D33" s="6">
        <v>0</v>
      </c>
      <c r="E33" s="6">
        <v>0</v>
      </c>
      <c r="F33" s="6">
        <f t="shared" si="0"/>
        <v>0</v>
      </c>
    </row>
    <row r="34" spans="1:6" ht="12.75">
      <c r="A34" s="36" t="s">
        <v>50</v>
      </c>
      <c r="B34" s="6">
        <v>0</v>
      </c>
      <c r="C34" s="6">
        <v>0</v>
      </c>
      <c r="D34" s="6">
        <v>154109.0872815519</v>
      </c>
      <c r="E34" s="6">
        <v>0</v>
      </c>
      <c r="F34" s="6">
        <f t="shared" si="0"/>
        <v>154109.0872815519</v>
      </c>
    </row>
    <row r="35" spans="1:6" ht="12.75">
      <c r="A35" s="36" t="s">
        <v>51</v>
      </c>
      <c r="B35" s="6">
        <v>0</v>
      </c>
      <c r="C35" s="6">
        <v>0</v>
      </c>
      <c r="D35" s="6">
        <v>0</v>
      </c>
      <c r="E35" s="6">
        <v>0</v>
      </c>
      <c r="F35" s="6">
        <f t="shared" si="0"/>
        <v>0</v>
      </c>
    </row>
    <row r="36" spans="1:6" ht="12.75">
      <c r="A36" s="36" t="s">
        <v>52</v>
      </c>
      <c r="B36" s="6">
        <v>0</v>
      </c>
      <c r="C36" s="6">
        <v>0</v>
      </c>
      <c r="D36" s="6">
        <v>0</v>
      </c>
      <c r="E36" s="6">
        <v>0</v>
      </c>
      <c r="F36" s="6">
        <f t="shared" si="0"/>
        <v>0</v>
      </c>
    </row>
    <row r="37" spans="1:6" ht="12.75">
      <c r="A37" s="36" t="s">
        <v>53</v>
      </c>
      <c r="B37" s="6">
        <v>0</v>
      </c>
      <c r="C37" s="6">
        <v>0</v>
      </c>
      <c r="D37" s="6">
        <v>21506.010769395136</v>
      </c>
      <c r="E37" s="6">
        <v>0</v>
      </c>
      <c r="F37" s="6">
        <f t="shared" si="0"/>
        <v>21506.010769395136</v>
      </c>
    </row>
    <row r="38" spans="1:6" ht="12.75">
      <c r="A38" s="36" t="s">
        <v>54</v>
      </c>
      <c r="B38" s="6">
        <v>0</v>
      </c>
      <c r="C38" s="6">
        <v>0</v>
      </c>
      <c r="D38" s="6">
        <v>0</v>
      </c>
      <c r="E38" s="6">
        <v>0</v>
      </c>
      <c r="F38" s="6">
        <f t="shared" si="0"/>
        <v>0</v>
      </c>
    </row>
    <row r="39" spans="1:6" ht="12.75">
      <c r="A39" s="36" t="s">
        <v>55</v>
      </c>
      <c r="B39" s="6">
        <v>0</v>
      </c>
      <c r="C39" s="6">
        <v>0</v>
      </c>
      <c r="D39" s="6">
        <v>0</v>
      </c>
      <c r="E39" s="6">
        <v>0</v>
      </c>
      <c r="F39" s="6">
        <f t="shared" si="0"/>
        <v>0</v>
      </c>
    </row>
    <row r="40" spans="1:6" ht="12.75">
      <c r="A40" s="36" t="s">
        <v>56</v>
      </c>
      <c r="B40" s="6">
        <v>0</v>
      </c>
      <c r="C40" s="6">
        <v>0</v>
      </c>
      <c r="D40" s="6">
        <v>0</v>
      </c>
      <c r="E40" s="6">
        <v>0</v>
      </c>
      <c r="F40" s="6">
        <f t="shared" si="0"/>
        <v>0</v>
      </c>
    </row>
    <row r="41" spans="1:6" ht="12.75">
      <c r="A41" s="36" t="s">
        <v>57</v>
      </c>
      <c r="B41" s="6">
        <v>0</v>
      </c>
      <c r="C41" s="6">
        <v>0</v>
      </c>
      <c r="D41" s="6">
        <v>0</v>
      </c>
      <c r="E41" s="6">
        <v>0</v>
      </c>
      <c r="F41" s="6">
        <f t="shared" si="0"/>
        <v>0</v>
      </c>
    </row>
    <row r="42" spans="1:6" ht="12.75">
      <c r="A42" s="36" t="s">
        <v>58</v>
      </c>
      <c r="B42" s="6">
        <v>11485.084911795617</v>
      </c>
      <c r="C42" s="6">
        <v>0</v>
      </c>
      <c r="D42" s="6">
        <v>73793.9675752692</v>
      </c>
      <c r="E42" s="6">
        <v>0</v>
      </c>
      <c r="F42" s="6">
        <f t="shared" si="0"/>
        <v>85279.05248706482</v>
      </c>
    </row>
    <row r="43" spans="1:6" ht="12.75">
      <c r="A43" s="36" t="s">
        <v>59</v>
      </c>
      <c r="B43" s="6">
        <v>0</v>
      </c>
      <c r="C43" s="6">
        <v>0</v>
      </c>
      <c r="D43" s="6">
        <v>8907.005082495154</v>
      </c>
      <c r="E43" s="6">
        <v>0</v>
      </c>
      <c r="F43" s="6">
        <f t="shared" si="0"/>
        <v>8907.005082495154</v>
      </c>
    </row>
    <row r="44" spans="1:6" ht="12.75">
      <c r="A44" s="36" t="s">
        <v>60</v>
      </c>
      <c r="B44" s="6">
        <v>0</v>
      </c>
      <c r="C44" s="6">
        <v>0</v>
      </c>
      <c r="D44" s="6">
        <v>0</v>
      </c>
      <c r="E44" s="6">
        <v>0</v>
      </c>
      <c r="F44" s="6">
        <f t="shared" si="0"/>
        <v>0</v>
      </c>
    </row>
    <row r="45" spans="1:6" ht="12.75">
      <c r="A45" s="36" t="s">
        <v>61</v>
      </c>
      <c r="B45" s="6">
        <v>0</v>
      </c>
      <c r="C45" s="6">
        <v>0</v>
      </c>
      <c r="D45" s="6">
        <v>0</v>
      </c>
      <c r="E45" s="6">
        <v>0</v>
      </c>
      <c r="F45" s="6">
        <f t="shared" si="0"/>
        <v>0</v>
      </c>
    </row>
    <row r="46" spans="1:6" ht="12.75">
      <c r="A46" s="36" t="s">
        <v>62</v>
      </c>
      <c r="B46" s="6">
        <v>0</v>
      </c>
      <c r="C46" s="6">
        <v>0</v>
      </c>
      <c r="D46" s="6">
        <v>0</v>
      </c>
      <c r="E46" s="6">
        <v>0</v>
      </c>
      <c r="F46" s="6">
        <f t="shared" si="0"/>
        <v>0</v>
      </c>
    </row>
    <row r="47" spans="1:6" ht="12.75">
      <c r="A47" s="36" t="s">
        <v>63</v>
      </c>
      <c r="B47" s="6">
        <v>0</v>
      </c>
      <c r="C47" s="6">
        <v>0</v>
      </c>
      <c r="D47" s="6">
        <v>0</v>
      </c>
      <c r="E47" s="6">
        <v>0</v>
      </c>
      <c r="F47" s="6">
        <f t="shared" si="0"/>
        <v>0</v>
      </c>
    </row>
    <row r="48" spans="1:6" ht="12.75">
      <c r="A48" s="36" t="s">
        <v>64</v>
      </c>
      <c r="B48" s="6">
        <v>0</v>
      </c>
      <c r="C48" s="6">
        <v>0</v>
      </c>
      <c r="D48" s="6">
        <v>0</v>
      </c>
      <c r="E48" s="6">
        <v>0</v>
      </c>
      <c r="F48" s="6">
        <f t="shared" si="0"/>
        <v>0</v>
      </c>
    </row>
    <row r="49" spans="1:6" ht="12.75">
      <c r="A49" s="36" t="s">
        <v>65</v>
      </c>
      <c r="B49" s="6">
        <v>0</v>
      </c>
      <c r="C49" s="6">
        <v>0</v>
      </c>
      <c r="D49" s="6">
        <v>3578.0020329980616</v>
      </c>
      <c r="E49" s="6">
        <v>0</v>
      </c>
      <c r="F49" s="6">
        <f t="shared" si="0"/>
        <v>3578.0020329980616</v>
      </c>
    </row>
    <row r="50" spans="1:6" ht="12.75">
      <c r="A50" s="36" t="s">
        <v>66</v>
      </c>
      <c r="B50" s="6">
        <v>0</v>
      </c>
      <c r="C50" s="6">
        <v>0</v>
      </c>
      <c r="D50" s="6">
        <v>73155.0551244677</v>
      </c>
      <c r="E50" s="6">
        <v>0</v>
      </c>
      <c r="F50" s="6">
        <f t="shared" si="0"/>
        <v>73155.0551244677</v>
      </c>
    </row>
    <row r="51" spans="1:6" ht="12.75">
      <c r="A51" s="36" t="s">
        <v>67</v>
      </c>
      <c r="B51" s="6">
        <v>0</v>
      </c>
      <c r="C51" s="6">
        <v>0</v>
      </c>
      <c r="D51" s="6">
        <v>149076.08465788548</v>
      </c>
      <c r="E51" s="6">
        <v>0</v>
      </c>
      <c r="F51" s="6">
        <f t="shared" si="0"/>
        <v>149076.08465788548</v>
      </c>
    </row>
    <row r="52" spans="1:6" ht="12.75">
      <c r="A52" s="36" t="s">
        <v>68</v>
      </c>
      <c r="B52" s="6">
        <v>0</v>
      </c>
      <c r="C52" s="6">
        <v>0</v>
      </c>
      <c r="D52" s="6">
        <v>0</v>
      </c>
      <c r="E52" s="6">
        <v>0</v>
      </c>
      <c r="F52" s="6">
        <f t="shared" si="0"/>
        <v>0</v>
      </c>
    </row>
    <row r="53" spans="1:6" ht="12.75">
      <c r="A53" s="36" t="s">
        <v>69</v>
      </c>
      <c r="B53" s="6">
        <v>0</v>
      </c>
      <c r="C53" s="6">
        <v>0</v>
      </c>
      <c r="D53" s="6">
        <v>0</v>
      </c>
      <c r="E53" s="6">
        <v>0</v>
      </c>
      <c r="F53" s="6">
        <f t="shared" si="0"/>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3867.0015384850194</v>
      </c>
      <c r="E57" s="6">
        <v>0</v>
      </c>
      <c r="F57" s="6">
        <f>SUM(B57:E57)</f>
        <v>3867.0015384850194</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21994.036378962726</v>
      </c>
      <c r="C60" s="6">
        <f>SUM(C6:C58)</f>
        <v>0</v>
      </c>
      <c r="D60" s="6">
        <f>SUM(D6:D58)</f>
        <v>4239695.663621037</v>
      </c>
      <c r="E60" s="6">
        <f>SUM(E6:E58)</f>
        <v>0</v>
      </c>
      <c r="F60" s="6">
        <f>SUM(F6:F58)</f>
        <v>4261689.7</v>
      </c>
    </row>
  </sheetData>
  <mergeCells count="1">
    <mergeCell ref="B1:F1"/>
  </mergeCells>
  <printOptions horizontalCentered="1" verticalCentered="1"/>
  <pageMargins left="0.5" right="0.5" top="0" bottom="0" header="0.5" footer="0.5"/>
  <pageSetup fitToHeight="1" fitToWidth="1" horizontalDpi="600" verticalDpi="600"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1.00390625" style="7" bestFit="1" customWidth="1"/>
    <col min="3" max="3" width="12.125" style="7" bestFit="1" customWidth="1"/>
    <col min="4" max="4" width="8.12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108</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0</v>
      </c>
      <c r="C6" s="6">
        <v>0</v>
      </c>
      <c r="D6" s="6">
        <v>0</v>
      </c>
      <c r="E6" s="6">
        <v>0</v>
      </c>
      <c r="F6" s="6">
        <f aca="true" t="shared" si="0" ref="F6:F21">SUM(B6:E6)</f>
        <v>0</v>
      </c>
      <c r="H6" s="7" t="s">
        <v>8</v>
      </c>
      <c r="I6" s="8" t="s">
        <v>0</v>
      </c>
    </row>
    <row r="7" spans="1:6" ht="12" customHeight="1">
      <c r="A7" s="36" t="s">
        <v>9</v>
      </c>
      <c r="B7" s="6">
        <v>0</v>
      </c>
      <c r="C7" s="6">
        <v>0</v>
      </c>
      <c r="D7" s="6">
        <v>0</v>
      </c>
      <c r="E7" s="6">
        <v>0</v>
      </c>
      <c r="F7" s="6">
        <f t="shared" si="0"/>
        <v>0</v>
      </c>
    </row>
    <row r="8" spans="1:9" ht="12.75">
      <c r="A8" s="36" t="s">
        <v>10</v>
      </c>
      <c r="B8" s="6">
        <v>556085.0112995945</v>
      </c>
      <c r="C8" s="6">
        <v>5886349.401632319</v>
      </c>
      <c r="D8" s="6">
        <v>2304.9712086440004</v>
      </c>
      <c r="E8" s="6">
        <v>0</v>
      </c>
      <c r="F8" s="6">
        <f t="shared" si="0"/>
        <v>6444739.384140558</v>
      </c>
      <c r="H8" s="7" t="s">
        <v>0</v>
      </c>
      <c r="I8" s="8" t="s">
        <v>0</v>
      </c>
    </row>
    <row r="9" spans="1:9" ht="12.75">
      <c r="A9" s="36" t="s">
        <v>11</v>
      </c>
      <c r="B9" s="6">
        <v>0</v>
      </c>
      <c r="C9" s="6">
        <v>0</v>
      </c>
      <c r="D9" s="6">
        <v>0</v>
      </c>
      <c r="E9" s="6">
        <v>0</v>
      </c>
      <c r="F9" s="6">
        <f t="shared" si="0"/>
        <v>0</v>
      </c>
      <c r="H9" s="7" t="s">
        <v>0</v>
      </c>
      <c r="I9" s="8" t="s">
        <v>0</v>
      </c>
    </row>
    <row r="10" spans="1:9" ht="12.75">
      <c r="A10" s="36" t="s">
        <v>12</v>
      </c>
      <c r="B10" s="6">
        <v>0</v>
      </c>
      <c r="C10" s="6">
        <v>0</v>
      </c>
      <c r="D10" s="6">
        <v>0</v>
      </c>
      <c r="E10" s="6">
        <v>0</v>
      </c>
      <c r="F10" s="6">
        <f t="shared" si="0"/>
        <v>0</v>
      </c>
      <c r="H10" s="7" t="s">
        <v>13</v>
      </c>
      <c r="I10" s="8">
        <v>92859193.58</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575516.93</v>
      </c>
    </row>
    <row r="16" spans="1:6" ht="12.75">
      <c r="A16" s="36" t="s">
        <v>23</v>
      </c>
      <c r="B16" s="6">
        <v>0</v>
      </c>
      <c r="C16" s="6">
        <v>0</v>
      </c>
      <c r="D16" s="6">
        <v>0</v>
      </c>
      <c r="E16" s="6">
        <v>0</v>
      </c>
      <c r="F16" s="6">
        <f t="shared" si="0"/>
        <v>0</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31395970.340000004</v>
      </c>
    </row>
    <row r="19" spans="1:9" ht="12.75">
      <c r="A19" s="36" t="s">
        <v>28</v>
      </c>
      <c r="B19" s="6">
        <v>2302874.180680792</v>
      </c>
      <c r="C19" s="6">
        <v>38552645.05918596</v>
      </c>
      <c r="D19" s="6">
        <v>49999.920817733255</v>
      </c>
      <c r="E19" s="6">
        <v>0</v>
      </c>
      <c r="F19" s="6">
        <f t="shared" si="0"/>
        <v>40905519.16068448</v>
      </c>
      <c r="H19" s="7" t="s">
        <v>29</v>
      </c>
      <c r="I19" s="8">
        <v>0</v>
      </c>
    </row>
    <row r="20" spans="1:9" ht="12.75">
      <c r="A20" s="36" t="s">
        <v>30</v>
      </c>
      <c r="B20" s="6">
        <v>266.4835298536621</v>
      </c>
      <c r="C20" s="6">
        <v>1102121.776935347</v>
      </c>
      <c r="D20" s="6">
        <v>14053.280217492003</v>
      </c>
      <c r="E20" s="6">
        <v>0</v>
      </c>
      <c r="F20" s="6">
        <f t="shared" si="0"/>
        <v>1116441.5406826925</v>
      </c>
      <c r="H20" s="7" t="s">
        <v>31</v>
      </c>
      <c r="I20" s="8" t="s">
        <v>0</v>
      </c>
    </row>
    <row r="21" spans="1:9" ht="12.75">
      <c r="A21" s="36" t="s">
        <v>32</v>
      </c>
      <c r="B21" s="6">
        <v>0</v>
      </c>
      <c r="C21" s="6">
        <v>0</v>
      </c>
      <c r="D21" s="6">
        <v>0</v>
      </c>
      <c r="E21" s="6">
        <v>0</v>
      </c>
      <c r="F21" s="6">
        <f t="shared" si="0"/>
        <v>0</v>
      </c>
      <c r="H21" s="7" t="s">
        <v>33</v>
      </c>
      <c r="I21" s="8">
        <v>0</v>
      </c>
    </row>
    <row r="22" spans="1:9" ht="12.75">
      <c r="A22" s="36" t="s">
        <v>34</v>
      </c>
      <c r="B22" s="6">
        <v>0</v>
      </c>
      <c r="C22" s="6">
        <v>0</v>
      </c>
      <c r="D22" s="6">
        <v>0</v>
      </c>
      <c r="E22" s="6">
        <v>0</v>
      </c>
      <c r="F22" s="6">
        <f aca="true" t="shared" si="1" ref="F22:F37">SUM(B22:E22)</f>
        <v>0</v>
      </c>
      <c r="H22" s="7" t="s">
        <v>35</v>
      </c>
      <c r="I22" s="8" t="s">
        <v>0</v>
      </c>
    </row>
    <row r="23" spans="1:9" ht="12.75">
      <c r="A23" s="36" t="s">
        <v>36</v>
      </c>
      <c r="B23" s="6">
        <v>0</v>
      </c>
      <c r="C23" s="6">
        <v>0</v>
      </c>
      <c r="D23" s="6">
        <v>0</v>
      </c>
      <c r="E23" s="6">
        <v>0</v>
      </c>
      <c r="F23" s="6">
        <f t="shared" si="1"/>
        <v>0</v>
      </c>
      <c r="H23" s="7" t="s">
        <v>37</v>
      </c>
      <c r="I23" s="8">
        <v>12999999.999999998</v>
      </c>
    </row>
    <row r="24" spans="1:6" ht="12.75">
      <c r="A24" s="36" t="s">
        <v>38</v>
      </c>
      <c r="B24" s="6">
        <v>0</v>
      </c>
      <c r="C24" s="6">
        <v>0</v>
      </c>
      <c r="D24" s="6">
        <v>0</v>
      </c>
      <c r="E24" s="6">
        <v>0</v>
      </c>
      <c r="F24" s="6">
        <f t="shared" si="1"/>
        <v>0</v>
      </c>
    </row>
    <row r="25" spans="1:9" ht="12.75">
      <c r="A25" s="36" t="s">
        <v>39</v>
      </c>
      <c r="B25" s="6">
        <v>0</v>
      </c>
      <c r="C25" s="6">
        <v>0</v>
      </c>
      <c r="D25" s="6">
        <v>0</v>
      </c>
      <c r="E25" s="6">
        <v>0</v>
      </c>
      <c r="F25" s="6">
        <f t="shared" si="1"/>
        <v>0</v>
      </c>
      <c r="H25" s="7" t="s">
        <v>40</v>
      </c>
      <c r="I25" s="8">
        <f>SUM(I10:I15)-SUM(I18:I23)</f>
        <v>49038740.17</v>
      </c>
    </row>
    <row r="26" spans="1:9" ht="12.75">
      <c r="A26" s="36" t="s">
        <v>41</v>
      </c>
      <c r="B26" s="6">
        <v>0</v>
      </c>
      <c r="C26" s="6">
        <v>0</v>
      </c>
      <c r="D26" s="6">
        <v>0</v>
      </c>
      <c r="E26" s="6">
        <v>0</v>
      </c>
      <c r="F26" s="6">
        <f t="shared" si="1"/>
        <v>0</v>
      </c>
      <c r="H26" s="7" t="s">
        <v>42</v>
      </c>
      <c r="I26" s="8">
        <f>+F60</f>
        <v>49038740.169999994</v>
      </c>
    </row>
    <row r="27" spans="1:6" ht="12.75">
      <c r="A27" s="36" t="s">
        <v>43</v>
      </c>
      <c r="B27" s="6">
        <v>0</v>
      </c>
      <c r="C27" s="6">
        <v>0</v>
      </c>
      <c r="D27" s="6">
        <v>0</v>
      </c>
      <c r="E27" s="6">
        <v>0</v>
      </c>
      <c r="F27" s="6">
        <f t="shared" si="1"/>
        <v>0</v>
      </c>
    </row>
    <row r="28" spans="1:6" ht="12.75">
      <c r="A28" s="36" t="s">
        <v>44</v>
      </c>
      <c r="B28" s="6">
        <v>0</v>
      </c>
      <c r="C28" s="6">
        <v>0</v>
      </c>
      <c r="D28" s="6">
        <v>0</v>
      </c>
      <c r="E28" s="6">
        <v>0</v>
      </c>
      <c r="F28" s="6">
        <f t="shared" si="1"/>
        <v>0</v>
      </c>
    </row>
    <row r="29" spans="1:6" ht="12.75">
      <c r="A29" s="36" t="s">
        <v>45</v>
      </c>
      <c r="B29" s="6">
        <v>0</v>
      </c>
      <c r="C29" s="6">
        <v>0</v>
      </c>
      <c r="D29" s="6">
        <v>0</v>
      </c>
      <c r="E29" s="6">
        <v>0</v>
      </c>
      <c r="F29" s="6">
        <f t="shared" si="1"/>
        <v>0</v>
      </c>
    </row>
    <row r="30" spans="1:6" ht="12.75">
      <c r="A30" s="36" t="s">
        <v>46</v>
      </c>
      <c r="B30" s="6">
        <v>0</v>
      </c>
      <c r="C30" s="6">
        <v>0</v>
      </c>
      <c r="D30" s="6">
        <v>0</v>
      </c>
      <c r="E30" s="6">
        <v>0</v>
      </c>
      <c r="F30" s="6">
        <f t="shared" si="1"/>
        <v>0</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0</v>
      </c>
      <c r="C39" s="6">
        <v>0</v>
      </c>
      <c r="D39" s="6">
        <v>0</v>
      </c>
      <c r="E39" s="6">
        <v>0</v>
      </c>
      <c r="F39" s="6">
        <f t="shared" si="2"/>
        <v>0</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0</v>
      </c>
      <c r="C42" s="6">
        <v>0</v>
      </c>
      <c r="D42" s="6">
        <v>0</v>
      </c>
      <c r="E42" s="6">
        <v>0</v>
      </c>
      <c r="F42" s="6">
        <f t="shared" si="2"/>
        <v>0</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0</v>
      </c>
      <c r="C47" s="6">
        <v>0</v>
      </c>
      <c r="D47" s="6">
        <v>0</v>
      </c>
      <c r="E47" s="6">
        <v>0</v>
      </c>
      <c r="F47" s="6">
        <f t="shared" si="2"/>
        <v>0</v>
      </c>
    </row>
    <row r="48" spans="1:6" ht="12.75">
      <c r="A48" s="36" t="s">
        <v>64</v>
      </c>
      <c r="B48" s="6">
        <v>0</v>
      </c>
      <c r="C48" s="6">
        <v>2054.101901913532</v>
      </c>
      <c r="D48" s="6">
        <v>0</v>
      </c>
      <c r="E48" s="6">
        <v>0</v>
      </c>
      <c r="F48" s="6">
        <f t="shared" si="2"/>
        <v>2054.101901913532</v>
      </c>
    </row>
    <row r="49" spans="1:6" ht="12.75">
      <c r="A49" s="36" t="s">
        <v>65</v>
      </c>
      <c r="B49" s="6">
        <v>0</v>
      </c>
      <c r="C49" s="6">
        <v>0</v>
      </c>
      <c r="D49" s="6">
        <v>0</v>
      </c>
      <c r="E49" s="6">
        <v>0</v>
      </c>
      <c r="F49" s="6">
        <f t="shared" si="2"/>
        <v>0</v>
      </c>
    </row>
    <row r="50" spans="1:6" ht="12.75">
      <c r="A50" s="36" t="s">
        <v>66</v>
      </c>
      <c r="B50" s="6">
        <v>45088.40118405456</v>
      </c>
      <c r="C50" s="6">
        <v>524889.0283970096</v>
      </c>
      <c r="D50" s="6">
        <v>8.553009284630981</v>
      </c>
      <c r="E50" s="6">
        <v>0</v>
      </c>
      <c r="F50" s="6">
        <f t="shared" si="2"/>
        <v>569985.9825903488</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2904314.0766942943</v>
      </c>
      <c r="C60" s="6">
        <f>SUM(C6:C58)</f>
        <v>46068059.36805254</v>
      </c>
      <c r="D60" s="6">
        <f>SUM(D6:D58)</f>
        <v>66366.72525315388</v>
      </c>
      <c r="E60" s="6">
        <f>SUM(E6:E58)</f>
        <v>0</v>
      </c>
      <c r="F60" s="6">
        <f>SUM(F6:F58)</f>
        <v>49038740.169999994</v>
      </c>
    </row>
  </sheetData>
  <mergeCells count="1">
    <mergeCell ref="B1:F1"/>
  </mergeCells>
  <printOptions horizontalCentered="1" verticalCentered="1"/>
  <pageMargins left="0.5" right="0.5" top="0" bottom="0" header="0.5" footer="0.5"/>
  <pageSetup fitToHeight="1" fitToWidth="1" orientation="portrait" scale="77"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60"/>
  <sheetViews>
    <sheetView zoomScale="75" zoomScaleNormal="75" workbookViewId="0" topLeftCell="A3">
      <selection activeCell="A2" sqref="A2:H2"/>
    </sheetView>
  </sheetViews>
  <sheetFormatPr defaultColWidth="9.00390625" defaultRowHeight="12.75"/>
  <cols>
    <col min="1" max="1" width="15.625" style="7" bestFit="1" customWidth="1"/>
    <col min="2" max="2" width="12.125" style="7" bestFit="1" customWidth="1"/>
    <col min="3" max="3" width="11.625" style="7" bestFit="1" customWidth="1"/>
    <col min="4" max="4" width="9.375" style="7" bestFit="1" customWidth="1"/>
    <col min="5" max="5" width="14.50390625" style="7" bestFit="1" customWidth="1"/>
    <col min="6" max="6" width="12.125" style="7" bestFit="1" customWidth="1"/>
    <col min="7" max="7" width="2.625" style="7" customWidth="1"/>
    <col min="8" max="8" width="28.125" style="7" bestFit="1" customWidth="1"/>
    <col min="9" max="9" width="12.125" style="8" bestFit="1" customWidth="1"/>
    <col min="10" max="16384" width="10.625" style="7" customWidth="1"/>
  </cols>
  <sheetData>
    <row r="1" spans="1:6" ht="12.75">
      <c r="A1"/>
      <c r="B1" s="122" t="s">
        <v>110</v>
      </c>
      <c r="C1" s="122"/>
      <c r="D1" s="122"/>
      <c r="E1" s="122"/>
      <c r="F1" s="122"/>
    </row>
    <row r="2" ht="12.75">
      <c r="A2"/>
    </row>
    <row r="3" spans="2:5" ht="12.75">
      <c r="B3" s="19"/>
      <c r="C3" s="19" t="s">
        <v>1</v>
      </c>
      <c r="E3" s="19" t="s">
        <v>2</v>
      </c>
    </row>
    <row r="4" spans="1:6" ht="12.75">
      <c r="A4" s="7" t="s">
        <v>0</v>
      </c>
      <c r="B4" s="19" t="s">
        <v>3</v>
      </c>
      <c r="C4" s="19" t="s">
        <v>4</v>
      </c>
      <c r="D4" s="19" t="s">
        <v>5</v>
      </c>
      <c r="E4" s="19" t="s">
        <v>4</v>
      </c>
      <c r="F4" s="19" t="s">
        <v>6</v>
      </c>
    </row>
    <row r="5" ht="12.75">
      <c r="A5" s="7" t="s">
        <v>0</v>
      </c>
    </row>
    <row r="6" spans="1:9" ht="12.75">
      <c r="A6" s="36" t="s">
        <v>7</v>
      </c>
      <c r="B6" s="6">
        <v>1059678.1089302357</v>
      </c>
      <c r="C6" s="6">
        <v>274716.72160237236</v>
      </c>
      <c r="D6" s="6">
        <v>0</v>
      </c>
      <c r="E6" s="6">
        <v>0</v>
      </c>
      <c r="F6" s="6">
        <f aca="true" t="shared" si="0" ref="F6:F21">SUM(B6:E6)</f>
        <v>1334394.830532608</v>
      </c>
      <c r="H6" s="7" t="s">
        <v>8</v>
      </c>
      <c r="I6" s="8" t="s">
        <v>0</v>
      </c>
    </row>
    <row r="7" spans="1:6" ht="12" customHeight="1">
      <c r="A7" s="36" t="s">
        <v>9</v>
      </c>
      <c r="B7" s="6">
        <v>0</v>
      </c>
      <c r="C7" s="6">
        <v>0</v>
      </c>
      <c r="D7" s="6">
        <v>0</v>
      </c>
      <c r="E7" s="6">
        <v>0</v>
      </c>
      <c r="F7" s="6">
        <f t="shared" si="0"/>
        <v>0</v>
      </c>
    </row>
    <row r="8" spans="1:9" ht="12.75">
      <c r="A8" s="36" t="s">
        <v>10</v>
      </c>
      <c r="B8" s="6">
        <v>0</v>
      </c>
      <c r="C8" s="6">
        <v>0</v>
      </c>
      <c r="D8" s="6">
        <v>0</v>
      </c>
      <c r="E8" s="6">
        <v>0</v>
      </c>
      <c r="F8" s="6">
        <f t="shared" si="0"/>
        <v>0</v>
      </c>
      <c r="H8" s="7" t="s">
        <v>0</v>
      </c>
      <c r="I8" s="8" t="s">
        <v>0</v>
      </c>
    </row>
    <row r="9" spans="1:9" ht="12.75">
      <c r="A9" s="36" t="s">
        <v>11</v>
      </c>
      <c r="B9" s="6">
        <v>615588.1885060152</v>
      </c>
      <c r="C9" s="6">
        <v>159588.43310846316</v>
      </c>
      <c r="D9" s="6">
        <v>0</v>
      </c>
      <c r="E9" s="6">
        <v>0</v>
      </c>
      <c r="F9" s="6">
        <f t="shared" si="0"/>
        <v>775176.6216144784</v>
      </c>
      <c r="H9" s="7" t="s">
        <v>0</v>
      </c>
      <c r="I9" s="8" t="s">
        <v>0</v>
      </c>
    </row>
    <row r="10" spans="1:9" ht="12.75">
      <c r="A10" s="36" t="s">
        <v>12</v>
      </c>
      <c r="B10" s="6">
        <v>0</v>
      </c>
      <c r="C10" s="6">
        <v>0</v>
      </c>
      <c r="D10" s="6">
        <v>0</v>
      </c>
      <c r="E10" s="6">
        <v>0</v>
      </c>
      <c r="F10" s="6">
        <f t="shared" si="0"/>
        <v>0</v>
      </c>
      <c r="H10" s="7" t="s">
        <v>13</v>
      </c>
      <c r="I10" s="8">
        <v>55014949.35400905</v>
      </c>
    </row>
    <row r="11" spans="1:6" ht="12.75">
      <c r="A11" s="36" t="s">
        <v>14</v>
      </c>
      <c r="B11" s="6">
        <v>0</v>
      </c>
      <c r="C11" s="6">
        <v>0</v>
      </c>
      <c r="D11" s="6">
        <v>0</v>
      </c>
      <c r="E11" s="6">
        <v>0</v>
      </c>
      <c r="F11" s="6">
        <f t="shared" si="0"/>
        <v>0</v>
      </c>
    </row>
    <row r="12" spans="1:8" ht="12.75">
      <c r="A12" s="36" t="s">
        <v>15</v>
      </c>
      <c r="B12" s="6">
        <v>0</v>
      </c>
      <c r="C12" s="6">
        <v>0</v>
      </c>
      <c r="D12" s="6">
        <v>0</v>
      </c>
      <c r="E12" s="6">
        <v>0</v>
      </c>
      <c r="F12" s="6">
        <f t="shared" si="0"/>
        <v>0</v>
      </c>
      <c r="H12" s="7" t="s">
        <v>16</v>
      </c>
    </row>
    <row r="13" spans="1:9" ht="12.75">
      <c r="A13" s="36" t="s">
        <v>17</v>
      </c>
      <c r="B13" s="6">
        <v>0</v>
      </c>
      <c r="C13" s="6">
        <v>0</v>
      </c>
      <c r="D13" s="6">
        <v>0</v>
      </c>
      <c r="E13" s="6">
        <v>0</v>
      </c>
      <c r="F13" s="6">
        <f t="shared" si="0"/>
        <v>0</v>
      </c>
      <c r="H13" s="7" t="s">
        <v>18</v>
      </c>
      <c r="I13" s="8">
        <v>0</v>
      </c>
    </row>
    <row r="14" spans="1:9" ht="12.75">
      <c r="A14" s="36" t="s">
        <v>19</v>
      </c>
      <c r="B14" s="6">
        <v>0</v>
      </c>
      <c r="C14" s="6">
        <v>0</v>
      </c>
      <c r="D14" s="6">
        <v>0</v>
      </c>
      <c r="E14" s="6">
        <v>0</v>
      </c>
      <c r="F14" s="6">
        <f t="shared" si="0"/>
        <v>0</v>
      </c>
      <c r="H14" s="7" t="s">
        <v>20</v>
      </c>
      <c r="I14" s="8">
        <v>0</v>
      </c>
    </row>
    <row r="15" spans="1:9" ht="12.75">
      <c r="A15" s="36" t="s">
        <v>21</v>
      </c>
      <c r="B15" s="6">
        <v>0</v>
      </c>
      <c r="C15" s="6">
        <v>0</v>
      </c>
      <c r="D15" s="6">
        <v>0</v>
      </c>
      <c r="E15" s="6">
        <v>0</v>
      </c>
      <c r="F15" s="6">
        <f t="shared" si="0"/>
        <v>0</v>
      </c>
      <c r="H15" s="7" t="s">
        <v>22</v>
      </c>
      <c r="I15" s="8">
        <v>788796.47</v>
      </c>
    </row>
    <row r="16" spans="1:6" ht="12.75">
      <c r="A16" s="36" t="s">
        <v>23</v>
      </c>
      <c r="B16" s="6">
        <v>138061.19529495982</v>
      </c>
      <c r="C16" s="6">
        <v>35791.73584158019</v>
      </c>
      <c r="D16" s="6">
        <v>0</v>
      </c>
      <c r="E16" s="6">
        <v>0</v>
      </c>
      <c r="F16" s="6">
        <f t="shared" si="0"/>
        <v>173852.93113654002</v>
      </c>
    </row>
    <row r="17" spans="1:8" ht="12.75">
      <c r="A17" s="36" t="s">
        <v>24</v>
      </c>
      <c r="B17" s="6">
        <v>0</v>
      </c>
      <c r="C17" s="6">
        <v>0</v>
      </c>
      <c r="D17" s="6">
        <v>0</v>
      </c>
      <c r="E17" s="6">
        <v>0</v>
      </c>
      <c r="F17" s="6">
        <f t="shared" si="0"/>
        <v>0</v>
      </c>
      <c r="H17" s="7" t="s">
        <v>25</v>
      </c>
    </row>
    <row r="18" spans="1:9" ht="12.75">
      <c r="A18" s="36" t="s">
        <v>26</v>
      </c>
      <c r="B18" s="6">
        <v>0</v>
      </c>
      <c r="C18" s="6">
        <v>0</v>
      </c>
      <c r="D18" s="6">
        <v>0</v>
      </c>
      <c r="E18" s="6">
        <v>0</v>
      </c>
      <c r="F18" s="6">
        <f t="shared" si="0"/>
        <v>0</v>
      </c>
      <c r="H18" s="7" t="s">
        <v>27</v>
      </c>
      <c r="I18" s="8">
        <v>5725000</v>
      </c>
    </row>
    <row r="19" spans="1:9" ht="12.75">
      <c r="A19" s="36" t="s">
        <v>28</v>
      </c>
      <c r="B19" s="6">
        <v>0</v>
      </c>
      <c r="C19" s="6">
        <v>0</v>
      </c>
      <c r="D19" s="6">
        <v>0</v>
      </c>
      <c r="E19" s="6">
        <v>0</v>
      </c>
      <c r="F19" s="6">
        <f t="shared" si="0"/>
        <v>0</v>
      </c>
      <c r="H19" s="7" t="s">
        <v>29</v>
      </c>
      <c r="I19" s="8">
        <v>-7993993.060218926</v>
      </c>
    </row>
    <row r="20" spans="1:9" ht="12.75">
      <c r="A20" s="36" t="s">
        <v>30</v>
      </c>
      <c r="B20" s="6">
        <v>0</v>
      </c>
      <c r="C20" s="6">
        <v>0</v>
      </c>
      <c r="D20" s="6">
        <v>0</v>
      </c>
      <c r="E20" s="6">
        <v>0</v>
      </c>
      <c r="F20" s="6">
        <f t="shared" si="0"/>
        <v>0</v>
      </c>
      <c r="H20" s="7" t="s">
        <v>31</v>
      </c>
      <c r="I20" s="8" t="s">
        <v>0</v>
      </c>
    </row>
    <row r="21" spans="1:9" ht="12.75">
      <c r="A21" s="36" t="s">
        <v>32</v>
      </c>
      <c r="B21" s="6">
        <v>0</v>
      </c>
      <c r="C21" s="6">
        <v>0</v>
      </c>
      <c r="D21" s="6">
        <v>0</v>
      </c>
      <c r="E21" s="6">
        <v>0</v>
      </c>
      <c r="F21" s="6">
        <f t="shared" si="0"/>
        <v>0</v>
      </c>
      <c r="H21" s="7" t="s">
        <v>33</v>
      </c>
      <c r="I21" s="8">
        <v>11334052</v>
      </c>
    </row>
    <row r="22" spans="1:9" ht="12.75">
      <c r="A22" s="36" t="s">
        <v>34</v>
      </c>
      <c r="B22" s="6">
        <v>0</v>
      </c>
      <c r="C22" s="6">
        <v>0</v>
      </c>
      <c r="D22" s="6">
        <v>0</v>
      </c>
      <c r="E22" s="6">
        <v>0</v>
      </c>
      <c r="F22" s="6">
        <f aca="true" t="shared" si="1" ref="F22:F37">SUM(B22:E22)</f>
        <v>0</v>
      </c>
      <c r="H22" s="7" t="s">
        <v>35</v>
      </c>
      <c r="I22" s="8" t="s">
        <v>0</v>
      </c>
    </row>
    <row r="23" spans="1:9" ht="12.75">
      <c r="A23" s="36" t="s">
        <v>36</v>
      </c>
      <c r="B23" s="6">
        <v>12436.962513554605</v>
      </c>
      <c r="C23" s="6">
        <v>3224.225865970264</v>
      </c>
      <c r="D23" s="6">
        <v>0</v>
      </c>
      <c r="E23" s="6">
        <v>0</v>
      </c>
      <c r="F23" s="6">
        <f t="shared" si="1"/>
        <v>15661.188379524869</v>
      </c>
      <c r="H23" s="7" t="s">
        <v>37</v>
      </c>
      <c r="I23" s="8">
        <v>6090883</v>
      </c>
    </row>
    <row r="24" spans="1:6" ht="12.75">
      <c r="A24" s="36" t="s">
        <v>38</v>
      </c>
      <c r="B24" s="6">
        <v>3700998.6962527316</v>
      </c>
      <c r="C24" s="6">
        <v>959467.0494001315</v>
      </c>
      <c r="D24" s="6">
        <v>2926.0671960855198</v>
      </c>
      <c r="E24" s="6">
        <v>0</v>
      </c>
      <c r="F24" s="6">
        <f t="shared" si="1"/>
        <v>4663391.812848948</v>
      </c>
    </row>
    <row r="25" spans="1:9" ht="12.75">
      <c r="A25" s="36" t="s">
        <v>39</v>
      </c>
      <c r="B25" s="6">
        <v>0</v>
      </c>
      <c r="C25" s="6">
        <v>0</v>
      </c>
      <c r="D25" s="6">
        <v>0</v>
      </c>
      <c r="E25" s="6">
        <v>0</v>
      </c>
      <c r="F25" s="6">
        <f t="shared" si="1"/>
        <v>0</v>
      </c>
      <c r="H25" s="7" t="s">
        <v>40</v>
      </c>
      <c r="I25" s="8">
        <f>SUM(I10:I15)-SUM(I18:I23)</f>
        <v>40647803.884227976</v>
      </c>
    </row>
    <row r="26" spans="1:9" ht="12.75">
      <c r="A26" s="36" t="s">
        <v>41</v>
      </c>
      <c r="B26" s="6">
        <v>0</v>
      </c>
      <c r="C26" s="6">
        <v>0</v>
      </c>
      <c r="D26" s="6">
        <v>0</v>
      </c>
      <c r="E26" s="6">
        <v>0</v>
      </c>
      <c r="F26" s="6">
        <f t="shared" si="1"/>
        <v>0</v>
      </c>
      <c r="H26" s="7" t="s">
        <v>42</v>
      </c>
      <c r="I26" s="8">
        <f>+F60</f>
        <v>40647803.884227976</v>
      </c>
    </row>
    <row r="27" spans="1:9" ht="12.75">
      <c r="A27" s="36" t="s">
        <v>43</v>
      </c>
      <c r="B27" s="6">
        <v>0</v>
      </c>
      <c r="C27" s="6">
        <v>0</v>
      </c>
      <c r="D27" s="6">
        <v>0</v>
      </c>
      <c r="E27" s="6">
        <v>0</v>
      </c>
      <c r="F27" s="6">
        <f t="shared" si="1"/>
        <v>0</v>
      </c>
      <c r="I27" s="8" t="s">
        <v>0</v>
      </c>
    </row>
    <row r="28" spans="1:9" ht="12.75">
      <c r="A28" s="36" t="s">
        <v>44</v>
      </c>
      <c r="B28" s="6">
        <v>0</v>
      </c>
      <c r="C28" s="6">
        <v>0</v>
      </c>
      <c r="D28" s="6">
        <v>0</v>
      </c>
      <c r="E28" s="6">
        <v>0</v>
      </c>
      <c r="F28" s="6">
        <f t="shared" si="1"/>
        <v>0</v>
      </c>
      <c r="I28" s="8" t="s">
        <v>0</v>
      </c>
    </row>
    <row r="29" spans="1:6" ht="12.75">
      <c r="A29" s="36" t="s">
        <v>45</v>
      </c>
      <c r="B29" s="6">
        <v>0</v>
      </c>
      <c r="C29" s="6">
        <v>0</v>
      </c>
      <c r="D29" s="6">
        <v>0</v>
      </c>
      <c r="E29" s="6">
        <v>0</v>
      </c>
      <c r="F29" s="6">
        <f t="shared" si="1"/>
        <v>0</v>
      </c>
    </row>
    <row r="30" spans="1:6" ht="12.75">
      <c r="A30" s="36" t="s">
        <v>46</v>
      </c>
      <c r="B30" s="6">
        <v>14319861.934123503</v>
      </c>
      <c r="C30" s="6">
        <v>3706549.1853622086</v>
      </c>
      <c r="D30" s="6">
        <v>90746.18457052865</v>
      </c>
      <c r="E30" s="6">
        <v>0</v>
      </c>
      <c r="F30" s="6">
        <f t="shared" si="1"/>
        <v>18117157.304056242</v>
      </c>
    </row>
    <row r="31" spans="1:6" ht="12.75">
      <c r="A31" s="36" t="s">
        <v>47</v>
      </c>
      <c r="B31" s="6">
        <v>0</v>
      </c>
      <c r="C31" s="6">
        <v>0</v>
      </c>
      <c r="D31" s="6">
        <v>0</v>
      </c>
      <c r="E31" s="6">
        <v>0</v>
      </c>
      <c r="F31" s="6">
        <f t="shared" si="1"/>
        <v>0</v>
      </c>
    </row>
    <row r="32" spans="1:6" ht="12.75">
      <c r="A32" s="36" t="s">
        <v>48</v>
      </c>
      <c r="B32" s="6">
        <v>0</v>
      </c>
      <c r="C32" s="6">
        <v>0</v>
      </c>
      <c r="D32" s="6">
        <v>0</v>
      </c>
      <c r="E32" s="6">
        <v>0</v>
      </c>
      <c r="F32" s="6">
        <f t="shared" si="1"/>
        <v>0</v>
      </c>
    </row>
    <row r="33" spans="1:6" ht="12.75">
      <c r="A33" s="36" t="s">
        <v>49</v>
      </c>
      <c r="B33" s="6">
        <v>0</v>
      </c>
      <c r="C33" s="6">
        <v>0</v>
      </c>
      <c r="D33" s="6">
        <v>0</v>
      </c>
      <c r="E33" s="6">
        <v>0</v>
      </c>
      <c r="F33" s="6">
        <f t="shared" si="1"/>
        <v>0</v>
      </c>
    </row>
    <row r="34" spans="1:6" ht="12.75">
      <c r="A34" s="36" t="s">
        <v>50</v>
      </c>
      <c r="B34" s="6">
        <v>0</v>
      </c>
      <c r="C34" s="6">
        <v>0</v>
      </c>
      <c r="D34" s="6">
        <v>0</v>
      </c>
      <c r="E34" s="6">
        <v>0</v>
      </c>
      <c r="F34" s="6">
        <f t="shared" si="1"/>
        <v>0</v>
      </c>
    </row>
    <row r="35" spans="1:6" ht="12.75">
      <c r="A35" s="36" t="s">
        <v>51</v>
      </c>
      <c r="B35" s="6">
        <v>0</v>
      </c>
      <c r="C35" s="6">
        <v>0</v>
      </c>
      <c r="D35" s="6">
        <v>0</v>
      </c>
      <c r="E35" s="6">
        <v>0</v>
      </c>
      <c r="F35" s="6">
        <f t="shared" si="1"/>
        <v>0</v>
      </c>
    </row>
    <row r="36" spans="1:6" ht="12.75">
      <c r="A36" s="36" t="s">
        <v>52</v>
      </c>
      <c r="B36" s="6">
        <v>0</v>
      </c>
      <c r="C36" s="6">
        <v>0</v>
      </c>
      <c r="D36" s="6">
        <v>0</v>
      </c>
      <c r="E36" s="6">
        <v>0</v>
      </c>
      <c r="F36" s="6">
        <f t="shared" si="1"/>
        <v>0</v>
      </c>
    </row>
    <row r="37" spans="1:6" ht="12.75">
      <c r="A37" s="36" t="s">
        <v>53</v>
      </c>
      <c r="B37" s="6">
        <v>0</v>
      </c>
      <c r="C37" s="6">
        <v>0</v>
      </c>
      <c r="D37" s="6">
        <v>0</v>
      </c>
      <c r="E37" s="6">
        <v>0</v>
      </c>
      <c r="F37" s="6">
        <f t="shared" si="1"/>
        <v>0</v>
      </c>
    </row>
    <row r="38" spans="1:6" ht="12.75">
      <c r="A38" s="36" t="s">
        <v>54</v>
      </c>
      <c r="B38" s="6">
        <v>0</v>
      </c>
      <c r="C38" s="6">
        <v>0</v>
      </c>
      <c r="D38" s="6">
        <v>0</v>
      </c>
      <c r="E38" s="6">
        <v>0</v>
      </c>
      <c r="F38" s="6">
        <f aca="true" t="shared" si="2" ref="F38:F53">SUM(B38:E38)</f>
        <v>0</v>
      </c>
    </row>
    <row r="39" spans="1:6" ht="12.75">
      <c r="A39" s="36" t="s">
        <v>55</v>
      </c>
      <c r="B39" s="6">
        <v>4981391.52786835</v>
      </c>
      <c r="C39" s="6">
        <v>1291403.0572315236</v>
      </c>
      <c r="D39" s="6">
        <v>0</v>
      </c>
      <c r="E39" s="6">
        <v>0</v>
      </c>
      <c r="F39" s="6">
        <f t="shared" si="2"/>
        <v>6272794.585099874</v>
      </c>
    </row>
    <row r="40" spans="1:6" ht="12.75">
      <c r="A40" s="36" t="s">
        <v>56</v>
      </c>
      <c r="B40" s="6">
        <v>0</v>
      </c>
      <c r="C40" s="6">
        <v>0</v>
      </c>
      <c r="D40" s="6">
        <v>0</v>
      </c>
      <c r="E40" s="6">
        <v>0</v>
      </c>
      <c r="F40" s="6">
        <f t="shared" si="2"/>
        <v>0</v>
      </c>
    </row>
    <row r="41" spans="1:6" ht="12.75">
      <c r="A41" s="36" t="s">
        <v>57</v>
      </c>
      <c r="B41" s="6">
        <v>0</v>
      </c>
      <c r="C41" s="6">
        <v>0</v>
      </c>
      <c r="D41" s="6">
        <v>0</v>
      </c>
      <c r="E41" s="6">
        <v>0</v>
      </c>
      <c r="F41" s="6">
        <f t="shared" si="2"/>
        <v>0</v>
      </c>
    </row>
    <row r="42" spans="1:6" ht="12.75">
      <c r="A42" s="36" t="s">
        <v>58</v>
      </c>
      <c r="B42" s="6">
        <v>117896.88809144672</v>
      </c>
      <c r="C42" s="6">
        <v>30564.231072302264</v>
      </c>
      <c r="D42" s="6">
        <v>0</v>
      </c>
      <c r="E42" s="6">
        <v>0</v>
      </c>
      <c r="F42" s="6">
        <f t="shared" si="2"/>
        <v>148461.11916374898</v>
      </c>
    </row>
    <row r="43" spans="1:6" ht="12.75">
      <c r="A43" s="36" t="s">
        <v>59</v>
      </c>
      <c r="B43" s="6">
        <v>0</v>
      </c>
      <c r="C43" s="6">
        <v>0</v>
      </c>
      <c r="D43" s="6">
        <v>0</v>
      </c>
      <c r="E43" s="6">
        <v>0</v>
      </c>
      <c r="F43" s="6">
        <f t="shared" si="2"/>
        <v>0</v>
      </c>
    </row>
    <row r="44" spans="1:6" ht="12.75">
      <c r="A44" s="36" t="s">
        <v>60</v>
      </c>
      <c r="B44" s="6">
        <v>0</v>
      </c>
      <c r="C44" s="6">
        <v>0</v>
      </c>
      <c r="D44" s="6">
        <v>0</v>
      </c>
      <c r="E44" s="6">
        <v>0</v>
      </c>
      <c r="F44" s="6">
        <f t="shared" si="2"/>
        <v>0</v>
      </c>
    </row>
    <row r="45" spans="1:6" ht="12.75">
      <c r="A45" s="36" t="s">
        <v>61</v>
      </c>
      <c r="B45" s="6">
        <v>0</v>
      </c>
      <c r="C45" s="6">
        <v>0</v>
      </c>
      <c r="D45" s="6">
        <v>0</v>
      </c>
      <c r="E45" s="6">
        <v>0</v>
      </c>
      <c r="F45" s="6">
        <f t="shared" si="2"/>
        <v>0</v>
      </c>
    </row>
    <row r="46" spans="1:6" ht="12.75">
      <c r="A46" s="36" t="s">
        <v>62</v>
      </c>
      <c r="B46" s="6">
        <v>0</v>
      </c>
      <c r="C46" s="6">
        <v>0</v>
      </c>
      <c r="D46" s="6">
        <v>0</v>
      </c>
      <c r="E46" s="6">
        <v>0</v>
      </c>
      <c r="F46" s="6">
        <f t="shared" si="2"/>
        <v>0</v>
      </c>
    </row>
    <row r="47" spans="1:6" ht="12.75">
      <c r="A47" s="36" t="s">
        <v>63</v>
      </c>
      <c r="B47" s="6">
        <v>119939.2531509613</v>
      </c>
      <c r="C47" s="6">
        <v>31093.704908495303</v>
      </c>
      <c r="D47" s="6">
        <v>0</v>
      </c>
      <c r="E47" s="6">
        <v>0</v>
      </c>
      <c r="F47" s="6">
        <f t="shared" si="2"/>
        <v>151032.9580594566</v>
      </c>
    </row>
    <row r="48" spans="1:6" ht="12.75">
      <c r="A48" s="36" t="s">
        <v>64</v>
      </c>
      <c r="B48" s="6">
        <v>0</v>
      </c>
      <c r="C48" s="6">
        <v>0</v>
      </c>
      <c r="D48" s="6">
        <v>0</v>
      </c>
      <c r="E48" s="6">
        <v>0</v>
      </c>
      <c r="F48" s="6">
        <f t="shared" si="2"/>
        <v>0</v>
      </c>
    </row>
    <row r="49" spans="1:6" ht="12.75">
      <c r="A49" s="36" t="s">
        <v>65</v>
      </c>
      <c r="B49" s="6">
        <v>5668710.203986106</v>
      </c>
      <c r="C49" s="6">
        <v>1469587.2924326907</v>
      </c>
      <c r="D49" s="6">
        <v>12631.644247391581</v>
      </c>
      <c r="E49" s="6">
        <v>0</v>
      </c>
      <c r="F49" s="6">
        <f t="shared" si="2"/>
        <v>7150929.140666189</v>
      </c>
    </row>
    <row r="50" spans="1:6" ht="12.75">
      <c r="A50" s="36" t="s">
        <v>66</v>
      </c>
      <c r="B50" s="6">
        <v>1450039.945270792</v>
      </c>
      <c r="C50" s="6">
        <v>394911.44739957585</v>
      </c>
      <c r="D50" s="6">
        <v>0</v>
      </c>
      <c r="E50" s="6">
        <v>0</v>
      </c>
      <c r="F50" s="6">
        <f t="shared" si="2"/>
        <v>1844951.3926703678</v>
      </c>
    </row>
    <row r="51" spans="1:6" ht="12.75">
      <c r="A51" s="36" t="s">
        <v>67</v>
      </c>
      <c r="B51" s="6">
        <v>0</v>
      </c>
      <c r="C51" s="6">
        <v>0</v>
      </c>
      <c r="D51" s="6">
        <v>0</v>
      </c>
      <c r="E51" s="6">
        <v>0</v>
      </c>
      <c r="F51" s="6">
        <f t="shared" si="2"/>
        <v>0</v>
      </c>
    </row>
    <row r="52" spans="1:6" ht="12.75">
      <c r="A52" s="36" t="s">
        <v>68</v>
      </c>
      <c r="B52" s="6">
        <v>0</v>
      </c>
      <c r="C52" s="6">
        <v>0</v>
      </c>
      <c r="D52" s="6">
        <v>0</v>
      </c>
      <c r="E52" s="6">
        <v>0</v>
      </c>
      <c r="F52" s="6">
        <f t="shared" si="2"/>
        <v>0</v>
      </c>
    </row>
    <row r="53" spans="1:6" ht="12.75">
      <c r="A53" s="36" t="s">
        <v>69</v>
      </c>
      <c r="B53" s="6">
        <v>0</v>
      </c>
      <c r="C53" s="6">
        <v>0</v>
      </c>
      <c r="D53" s="6">
        <v>0</v>
      </c>
      <c r="E53" s="6">
        <v>0</v>
      </c>
      <c r="F53" s="6">
        <f t="shared" si="2"/>
        <v>0</v>
      </c>
    </row>
    <row r="54" spans="1:6" ht="12.75">
      <c r="A54" s="36" t="s">
        <v>70</v>
      </c>
      <c r="B54" s="6">
        <v>0</v>
      </c>
      <c r="C54" s="6">
        <v>0</v>
      </c>
      <c r="D54" s="6">
        <v>0</v>
      </c>
      <c r="E54" s="6">
        <v>0</v>
      </c>
      <c r="F54" s="6">
        <f>SUM(B54:E54)</f>
        <v>0</v>
      </c>
    </row>
    <row r="55" spans="1:6" ht="12.75">
      <c r="A55" s="36" t="s">
        <v>71</v>
      </c>
      <c r="B55" s="6">
        <v>0</v>
      </c>
      <c r="C55" s="6">
        <v>0</v>
      </c>
      <c r="D55" s="6">
        <v>0</v>
      </c>
      <c r="E55" s="6">
        <v>0</v>
      </c>
      <c r="F55" s="6">
        <f>SUM(B55:E55)</f>
        <v>0</v>
      </c>
    </row>
    <row r="56" spans="1:6" ht="12.75">
      <c r="A56" s="36" t="s">
        <v>72</v>
      </c>
      <c r="B56" s="6">
        <v>0</v>
      </c>
      <c r="C56" s="6">
        <v>0</v>
      </c>
      <c r="D56" s="6">
        <v>0</v>
      </c>
      <c r="E56" s="6">
        <v>0</v>
      </c>
      <c r="F56" s="6">
        <f>SUM(B56:E56)</f>
        <v>0</v>
      </c>
    </row>
    <row r="57" spans="1:6" ht="12.75">
      <c r="A57" s="36" t="s">
        <v>73</v>
      </c>
      <c r="B57" s="6">
        <v>0</v>
      </c>
      <c r="C57" s="6">
        <v>0</v>
      </c>
      <c r="D57" s="6">
        <v>0</v>
      </c>
      <c r="E57" s="6">
        <v>0</v>
      </c>
      <c r="F57" s="6">
        <f>SUM(B57:E57)</f>
        <v>0</v>
      </c>
    </row>
    <row r="58" spans="1:6" ht="12.75">
      <c r="A58" s="36" t="s">
        <v>74</v>
      </c>
      <c r="B58" s="6">
        <v>0</v>
      </c>
      <c r="C58" s="6">
        <v>0</v>
      </c>
      <c r="D58" s="6">
        <v>0</v>
      </c>
      <c r="E58" s="6">
        <v>0</v>
      </c>
      <c r="F58" s="6">
        <f>SUM(B58:E58)</f>
        <v>0</v>
      </c>
    </row>
    <row r="59" spans="1:6" ht="12.75">
      <c r="A59" s="36" t="s">
        <v>0</v>
      </c>
      <c r="B59" s="6"/>
      <c r="C59" s="6"/>
      <c r="D59" s="6"/>
      <c r="E59" s="6"/>
      <c r="F59" s="6"/>
    </row>
    <row r="60" spans="1:6" ht="12.75">
      <c r="A60" s="36" t="s">
        <v>6</v>
      </c>
      <c r="B60" s="6">
        <f>SUM(B6:B58)</f>
        <v>32184602.903988652</v>
      </c>
      <c r="C60" s="6">
        <f>SUM(C6:C58)</f>
        <v>8356897.084225314</v>
      </c>
      <c r="D60" s="6">
        <f>SUM(D6:D58)</f>
        <v>106303.89601400576</v>
      </c>
      <c r="E60" s="6">
        <f>SUM(E6:E58)</f>
        <v>0</v>
      </c>
      <c r="F60" s="6">
        <f>SUM(F6:F58)</f>
        <v>40647803.884227976</v>
      </c>
    </row>
  </sheetData>
  <mergeCells count="1">
    <mergeCell ref="B1:F1"/>
  </mergeCells>
  <printOptions horizontalCentered="1" verticalCentered="1"/>
  <pageMargins left="0.5" right="0.5" top="0" bottom="0" header="0.5" footer="0.5"/>
  <pageSetup fitToHeight="1" fitToWidth="1" orientation="portrait" scale="75" r:id="rId1"/>
  <headerFooter alignWithMargins="0">
    <oddHeader>&amp;L&amp;"Geneva,Bold"&amp;D&amp;R&amp;"Geneva,Bold"UNAUDITED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NOLHGA</dc:creator>
  <cp:keywords/>
  <dc:description/>
  <cp:lastModifiedBy>Paul Peterson</cp:lastModifiedBy>
  <cp:lastPrinted>2001-11-26T17:31:46Z</cp:lastPrinted>
  <dcterms:created xsi:type="dcterms:W3CDTF">1997-10-20T16:37:58Z</dcterms:created>
  <dcterms:modified xsi:type="dcterms:W3CDTF">2001-12-04T17:07:29Z</dcterms:modified>
  <cp:category/>
  <cp:version/>
  <cp:contentType/>
  <cp:contentStatus/>
</cp:coreProperties>
</file>